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40" windowWidth="10455" windowHeight="1009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Area" localSheetId="0">'部门财务收支预算总表01-1'!$A$1:$D$20</definedName>
    <definedName name="_xlnm.Print_Area" localSheetId="3">'部门财政拨款收支预算总表02-1'!$A$1:$D$15</definedName>
    <definedName name="_xlnm.Print_Area" localSheetId="6">部门基本支出预算表04!$A$1:$W$26</definedName>
    <definedName name="_xlnm.Print_Area" localSheetId="1">'部门收入预算表01-2'!$A$1:$S$9</definedName>
    <definedName name="_xlnm.Print_Area" localSheetId="8">'部门项目支出绩效目标表05-2'!$A$1:$J$19</definedName>
    <definedName name="_xlnm.Print_Area" localSheetId="7">'部门项目支出预算表05-1'!$A$1:$W$138</definedName>
    <definedName name="_xlnm.Print_Area" localSheetId="16">部门项目中期规划预算表12!$A$1:$G$10</definedName>
    <definedName name="_xlnm.Print_Area" localSheetId="10">部门政府采购预算表07!$A$1:$Q$47</definedName>
    <definedName name="_xlnm.Print_Area" localSheetId="11">部门政府购买服务预算表08!$A$1:$N$12</definedName>
    <definedName name="_xlnm.Print_Area" localSheetId="9">部门政府性基金预算支出预算表06!$A$1:$F$10</definedName>
    <definedName name="_xlnm.Print_Area" localSheetId="2">'部门支出预算表01-3'!$A$1:$O$40</definedName>
    <definedName name="_xlnm.Print_Area" localSheetId="15">上级补助项目支出预算表11!$A$1:$K$13</definedName>
    <definedName name="_xlnm.Print_Area" localSheetId="13">'市对下转移支付绩效目标表09-2'!$A$1:$J$10</definedName>
    <definedName name="_xlnm.Print_Area" localSheetId="12">'市对下转移支付预算表09-1'!$A$1:$N$12</definedName>
    <definedName name="_xlnm.Print_Area" localSheetId="14">新增资产配置表10!$A$1:$H$42</definedName>
    <definedName name="_xlnm.Print_Area" localSheetId="5">一般公共预算“三公”经费支出预算表03!$A$1:$F$9</definedName>
    <definedName name="_xlnm.Print_Area" localSheetId="4">'一般公共预算支出预算表02-2'!$A$1:$G$28</definedName>
    <definedName name="_xlnm.Print_Titles" localSheetId="7">'部门项目支出预算表05-1'!$4:$6</definedName>
    <definedName name="_xlnm.Print_Titles" localSheetId="10">部门政府采购预算表07!$4:$6</definedName>
  </definedNames>
  <calcPr calcId="144525"/>
</workbook>
</file>

<file path=xl/calcChain.xml><?xml version="1.0" encoding="utf-8"?>
<calcChain xmlns="http://schemas.openxmlformats.org/spreadsheetml/2006/main">
  <c r="A3" i="17" l="1"/>
  <c r="A3" i="16"/>
  <c r="A3" i="15"/>
  <c r="A3" i="14"/>
  <c r="A3" i="13"/>
  <c r="A3" i="12"/>
  <c r="C46" i="11"/>
  <c r="A46" i="11"/>
  <c r="C45" i="11"/>
  <c r="A45" i="11"/>
  <c r="C44" i="11"/>
  <c r="A44" i="11"/>
  <c r="C43" i="11"/>
  <c r="A43" i="11"/>
  <c r="C42" i="11"/>
  <c r="A42" i="11"/>
  <c r="C41" i="11"/>
  <c r="A41" i="11"/>
  <c r="C40" i="11"/>
  <c r="A40" i="11"/>
  <c r="C39" i="11"/>
  <c r="A39" i="11"/>
  <c r="C38" i="11"/>
  <c r="A38" i="11"/>
  <c r="C37" i="11"/>
  <c r="A37" i="11"/>
  <c r="C36" i="11"/>
  <c r="A36" i="11"/>
  <c r="C35" i="11"/>
  <c r="A35" i="11"/>
  <c r="C34" i="11"/>
  <c r="A34" i="11"/>
  <c r="C33" i="11"/>
  <c r="A33" i="11"/>
  <c r="C32" i="11"/>
  <c r="A32" i="11"/>
  <c r="C31" i="11"/>
  <c r="A31" i="11"/>
  <c r="C30" i="11"/>
  <c r="A30" i="11"/>
  <c r="C29" i="11"/>
  <c r="A29" i="11"/>
  <c r="C28" i="11"/>
  <c r="A28" i="11"/>
  <c r="C27" i="11"/>
  <c r="A27" i="11"/>
  <c r="C26" i="11"/>
  <c r="A26" i="11"/>
  <c r="C25" i="11"/>
  <c r="A25" i="11"/>
  <c r="C24" i="11"/>
  <c r="A24" i="11"/>
  <c r="C23" i="11"/>
  <c r="A23" i="11"/>
  <c r="C22" i="11"/>
  <c r="A22" i="11"/>
  <c r="C21" i="11"/>
  <c r="A21" i="11"/>
  <c r="C20" i="11"/>
  <c r="A20" i="11"/>
  <c r="C19" i="11"/>
  <c r="A19" i="11"/>
  <c r="C18" i="11"/>
  <c r="A18" i="11"/>
  <c r="C17" i="11"/>
  <c r="A17" i="11"/>
  <c r="C16" i="11"/>
  <c r="A16" i="11"/>
  <c r="C15" i="11"/>
  <c r="A15" i="11"/>
  <c r="C14" i="11"/>
  <c r="A14" i="11"/>
  <c r="C13" i="11"/>
  <c r="A13" i="11"/>
  <c r="C12" i="11"/>
  <c r="A12" i="11"/>
  <c r="C11" i="11"/>
  <c r="A11" i="11"/>
  <c r="C10" i="11"/>
  <c r="A10" i="11"/>
  <c r="C9" i="11"/>
  <c r="A9" i="11"/>
  <c r="A3" i="11"/>
  <c r="A3" i="10"/>
  <c r="A3" i="9"/>
  <c r="B3" i="8"/>
  <c r="A3" i="8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3" i="7"/>
  <c r="A3" i="6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A3" i="5"/>
  <c r="C12" i="4"/>
  <c r="C11" i="4"/>
  <c r="C10" i="4"/>
  <c r="C9" i="4"/>
  <c r="C8" i="4"/>
  <c r="C7" i="4"/>
  <c r="A3" i="4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A3" i="3"/>
  <c r="A3" i="2"/>
  <c r="C11" i="1"/>
  <c r="C10" i="1"/>
  <c r="C9" i="1"/>
  <c r="C8" i="1"/>
  <c r="C7" i="1"/>
  <c r="C6" i="1"/>
  <c r="A3" i="1"/>
</calcChain>
</file>

<file path=xl/sharedStrings.xml><?xml version="1.0" encoding="utf-8"?>
<sst xmlns="http://schemas.openxmlformats.org/spreadsheetml/2006/main" count="1823" uniqueCount="568">
  <si>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</si>
  <si>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</si>
  <si>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</si>
  <si>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</si>
  <si>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</si>
  <si>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</si>
  <si>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</si>
  <si>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</si>
  <si>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</si>
  <si>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</si>
  <si>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</si>
  <si>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</si>
  <si>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</si>
  <si>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</si>
  <si>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</si>
  <si>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</si>
  <si>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</si>
  <si>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</si>
  <si>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</si>
  <si>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</si>
  <si>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</si>
  <si>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</si>
  <si>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</si>
  <si>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</si>
  <si>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</si>
  <si>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</si>
  <si>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</si>
  <si>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</si>
  <si>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</si>
  <si>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</si>
  <si>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</si>
  <si>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</si>
  <si>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</si>
  <si>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</si>
  <si>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</si>
  <si>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</si>
  <si>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</si>
  <si>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</si>
  <si>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</si>
  <si>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</si>
  <si>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</si>
  <si>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</si>
  <si>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</si>
  <si>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</si>
  <si>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</si>
  <si>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</si>
  <si>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</si>
  <si>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</si>
  <si>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</si>
  <si>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</si>
  <si>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</si>
  <si>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</si>
  <si>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</si>
  <si>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</si>
  <si>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</si>
  <si>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</si>
  <si>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</si>
  <si>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</si>
  <si>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</si>
  <si>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</si>
  <si>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</si>
  <si>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</si>
  <si>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</si>
  <si>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131008</t>
  </si>
  <si>
    <t>玉溪市人民医院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</si>
  <si>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</si>
  <si>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</si>
  <si>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</si>
  <si>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</si>
  <si>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</si>
  <si>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</si>
  <si>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</si>
  <si>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</si>
  <si>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</si>
  <si>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</si>
  <si>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</si>
  <si>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</si>
  <si>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</si>
  <si>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206</t>
  </si>
  <si>
    <t>20699</t>
  </si>
  <si>
    <t>2069999</t>
  </si>
  <si>
    <t>208</t>
  </si>
  <si>
    <t>20805</t>
  </si>
  <si>
    <t>2080502</t>
  </si>
  <si>
    <t>2080505</t>
  </si>
  <si>
    <t>2080506</t>
  </si>
  <si>
    <t>20899</t>
  </si>
  <si>
    <t>2089999</t>
  </si>
  <si>
    <t>210</t>
  </si>
  <si>
    <t>21001</t>
  </si>
  <si>
    <t>2100199</t>
  </si>
  <si>
    <t>21002</t>
  </si>
  <si>
    <t>2100201</t>
  </si>
  <si>
    <t>2100299</t>
  </si>
  <si>
    <t>21004</t>
  </si>
  <si>
    <t>2100408</t>
  </si>
  <si>
    <t>2100409</t>
  </si>
  <si>
    <t>21011</t>
  </si>
  <si>
    <t>2101102</t>
  </si>
  <si>
    <t>2101103</t>
  </si>
  <si>
    <t>21099</t>
  </si>
  <si>
    <t>2109999</t>
  </si>
  <si>
    <t>216</t>
  </si>
  <si>
    <t>21602</t>
  </si>
  <si>
    <t>2160250</t>
  </si>
  <si>
    <t>221</t>
  </si>
  <si>
    <t>22102</t>
  </si>
  <si>
    <t>2210201</t>
  </si>
  <si>
    <t>232</t>
  </si>
  <si>
    <t>23203</t>
  </si>
  <si>
    <t>2320399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</si>
  <si>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</si>
  <si>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</si>
  <si>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</si>
  <si>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</si>
  <si>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</si>
  <si>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</si>
  <si>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</si>
  <si>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</si>
  <si>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</si>
  <si>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</si>
  <si>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</si>
  <si>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</si>
  <si>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</si>
  <si>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</si>
  <si>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</si>
  <si>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</si>
  <si>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</si>
  <si>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</si>
  <si>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</si>
  <si>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</si>
  <si>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</si>
  <si>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</si>
  <si>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</si>
  <si>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</si>
  <si>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</si>
  <si>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</si>
  <si>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</si>
  <si>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</si>
  <si>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</si>
  <si>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</si>
  <si>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</si>
  <si>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</si>
  <si>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</si>
  <si>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</si>
  <si>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</si>
  <si>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</si>
  <si>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</si>
  <si>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</si>
  <si>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</si>
  <si>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</si>
  <si>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</si>
  <si>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</si>
  <si>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</si>
  <si>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</si>
  <si>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</si>
  <si>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530400231100001118629</t>
  </si>
  <si>
    <t>市人民医院事业支出人员经费</t>
  </si>
  <si>
    <t>综合医院</t>
  </si>
  <si>
    <t>30101</t>
  </si>
  <si>
    <t>基本工资</t>
  </si>
  <si>
    <t>30107</t>
  </si>
  <si>
    <t>绩效工资</t>
  </si>
  <si>
    <t>530400231100001119634</t>
  </si>
  <si>
    <t>市人民医院社保经费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</si>
  <si>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</si>
  <si>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</si>
  <si>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</si>
  <si>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</si>
  <si>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</si>
  <si>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</si>
  <si>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其他社会保障和就业支出</t>
  </si>
  <si>
    <t>30112</t>
  </si>
  <si>
    <t>其他社会保障缴费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</si>
  <si>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</si>
  <si>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</si>
  <si>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</si>
  <si>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</si>
  <si>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</si>
  <si>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</si>
  <si>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530400231100001119972</t>
  </si>
  <si>
    <t>市人民医院住房公积金</t>
  </si>
  <si>
    <t>住房公积金</t>
  </si>
  <si>
    <t>30113</t>
  </si>
  <si>
    <t>530400231100001119986</t>
  </si>
  <si>
    <t>市人民医院其他工资福利支出经费</t>
  </si>
  <si>
    <t>30106</t>
  </si>
  <si>
    <t>伙食补助费</t>
  </si>
  <si>
    <t>30114</t>
  </si>
  <si>
    <t>医疗费</t>
  </si>
  <si>
    <t>30199</t>
  </si>
  <si>
    <t>其他工资福利支出</t>
  </si>
  <si>
    <t>530400231100001120136</t>
  </si>
  <si>
    <t>市人民医院其他对个人和家庭补助</t>
  </si>
  <si>
    <t>30399</t>
  </si>
  <si>
    <t>其他对个人和家庭的补助</t>
  </si>
  <si>
    <t>530400241100002108683</t>
  </si>
  <si>
    <t>编外临聘人员经费</t>
  </si>
  <si>
    <t>事业运行</t>
  </si>
  <si>
    <t>530400241100002355489</t>
  </si>
  <si>
    <t>市医院社保（财政承担）经费</t>
  </si>
  <si>
    <t>30307</t>
  </si>
  <si>
    <t>医疗费补助</t>
  </si>
  <si>
    <t>530400241100002355701</t>
  </si>
  <si>
    <t>离退休人员生活（财政）经费</t>
  </si>
  <si>
    <t>事业单位离退休</t>
  </si>
  <si>
    <t>30305</t>
  </si>
  <si>
    <t>生活补助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</si>
  <si>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</si>
  <si>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</si>
  <si>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</si>
  <si>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</si>
  <si>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</si>
  <si>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</si>
  <si>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</si>
  <si>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玉溪市人民医院新院区建设项目前期工作经费补助资金</t>
  </si>
  <si>
    <t>事业发展类</t>
  </si>
  <si>
    <t>530400221100001046398</t>
  </si>
  <si>
    <t>30901</t>
  </si>
  <si>
    <t>房屋建筑物购建</t>
  </si>
  <si>
    <t>2022年万人计划名医专项培养经费</t>
  </si>
  <si>
    <t>530400221100001054728</t>
  </si>
  <si>
    <t>其他卫生健康支出</t>
  </si>
  <si>
    <t>30218</t>
  </si>
  <si>
    <t>专用材料费</t>
  </si>
  <si>
    <t>市人民医院事业支出经费</t>
  </si>
  <si>
    <t>530400231100001118443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</si>
  <si>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</si>
  <si>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</si>
  <si>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</si>
  <si>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</si>
  <si>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</si>
  <si>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</si>
  <si>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</si>
  <si>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</si>
  <si>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</si>
  <si>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</si>
  <si>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</si>
  <si>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</si>
  <si>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</si>
  <si>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</si>
  <si>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</si>
  <si>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</si>
  <si>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</si>
  <si>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</si>
  <si>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30216</t>
  </si>
  <si>
    <t>培训费</t>
  </si>
  <si>
    <t>30217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</si>
  <si>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</si>
  <si>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</si>
  <si>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</si>
  <si>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</si>
  <si>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</si>
  <si>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</si>
  <si>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</si>
  <si>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</si>
  <si>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</si>
  <si>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</si>
  <si>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</si>
  <si>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</si>
  <si>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30240</t>
  </si>
  <si>
    <t>税金及附加费用</t>
  </si>
  <si>
    <t>30299</t>
  </si>
  <si>
    <t>其他商品和服务支出</t>
  </si>
  <si>
    <t>31002</t>
  </si>
  <si>
    <t>办公设备购置</t>
  </si>
  <si>
    <t>31003</t>
  </si>
  <si>
    <t>专用设备购置</t>
  </si>
  <si>
    <t>31007</t>
  </si>
  <si>
    <t>信息网络及软件购置更新</t>
  </si>
  <si>
    <t>31013</t>
  </si>
  <si>
    <t>31099</t>
  </si>
  <si>
    <t>其他资本性支出</t>
  </si>
  <si>
    <t>39999</t>
  </si>
  <si>
    <t>地方政府其他一般债务付息支出</t>
  </si>
  <si>
    <t>30701</t>
  </si>
  <si>
    <t>国内债务付息</t>
  </si>
  <si>
    <t>医疗服务与保障能力（卫生健康人才培养培训）中央财政补助资金</t>
  </si>
  <si>
    <t>专项业务类</t>
  </si>
  <si>
    <t>530400231100001760700</t>
  </si>
  <si>
    <t>新冠患者救治费用中央财政补助资金</t>
  </si>
  <si>
    <t>民生类</t>
  </si>
  <si>
    <t>530400231100002029916</t>
  </si>
  <si>
    <t>重大公共卫生服务</t>
  </si>
  <si>
    <t>2023年基本公共卫生服务省级补助资金</t>
  </si>
  <si>
    <t>530400231100002064895</t>
  </si>
  <si>
    <t>基本公共卫生服务</t>
  </si>
  <si>
    <t>特定项目社2023082专项资金</t>
  </si>
  <si>
    <t>530400231100002239561</t>
  </si>
  <si>
    <t>玉溪市公立医院改革与高质量发展示范项目—“大玉医”城市医疗集团学科能力提升专项经费</t>
  </si>
  <si>
    <t>530400231100002323422</t>
  </si>
  <si>
    <t>其他卫生健康管理事务支出</t>
  </si>
  <si>
    <t>30309</t>
  </si>
  <si>
    <t>奖励金</t>
  </si>
  <si>
    <t>玉溪市公立医院改革与高质量发展示范项目—玉溪市市县一体化肿瘤防治中心建设专项经费</t>
  </si>
  <si>
    <t>530400231100002323809</t>
  </si>
  <si>
    <t>其他公立医院支出</t>
  </si>
  <si>
    <t>玉溪市公立医院改革与高质量发展示范项目—“大玉医”城市医疗集团信息化建设专项经费</t>
  </si>
  <si>
    <t>530400231100002323990</t>
  </si>
  <si>
    <t>2023年高层次人才培养专项经费</t>
  </si>
  <si>
    <t>530400231100002472130</t>
  </si>
  <si>
    <t>卫生事业发展省对下结算专项资金</t>
  </si>
  <si>
    <t>530400241100002665347</t>
  </si>
  <si>
    <t>提前下达2024年医疗服务与保障能力（卫生健康人才培养培训）中央财政专项补助资金</t>
  </si>
  <si>
    <t>530400241100002763879</t>
  </si>
  <si>
    <t>2023年人才发展专项资金</t>
  </si>
  <si>
    <t>530400241100002779747</t>
  </si>
  <si>
    <t>特定项目社2024042专项资金</t>
  </si>
  <si>
    <t>530400241100002818463</t>
  </si>
  <si>
    <t>玉溪市人民医院病房条件改造提升项目前期工作经费</t>
  </si>
  <si>
    <t>530400241100002989277</t>
  </si>
  <si>
    <t>基层医疗卫生人员技能培训计划专项资金</t>
  </si>
  <si>
    <t>530400241100003076940</t>
  </si>
  <si>
    <t>基本公共卫生服务项目中央补助资金</t>
  </si>
  <si>
    <t>530400241100003130721</t>
  </si>
  <si>
    <t>2024年卫生健康事业发展省对下补助资金——住院医师规范化培训补助资金</t>
  </si>
  <si>
    <t>530400241100003131257</t>
  </si>
  <si>
    <t>2024年卫生健康事业发展省对下补助资金——临床药学质量管理中心建设补助资金</t>
  </si>
  <si>
    <t>530400241100003131373</t>
  </si>
  <si>
    <t>特定项目社2024051专项经费</t>
  </si>
  <si>
    <t>530400241100003167275</t>
  </si>
  <si>
    <t>2024年第二批医疗卫生事业高质量发展三年行动计划资金—2024年医疗卫生人才发展专项资金</t>
  </si>
  <si>
    <t>530400241100003273630</t>
  </si>
  <si>
    <t>2024年第二批医疗卫生事业高质量发展三年行动计划资金—遏制丙肝流行攻坚行动专项资金</t>
  </si>
  <si>
    <t>530400241100003273683</t>
  </si>
  <si>
    <t>2022年人才项目专项经费</t>
  </si>
  <si>
    <t>530400251100003850767</t>
  </si>
  <si>
    <t>其他科学技术支出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</si>
  <si>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</si>
  <si>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</si>
  <si>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</si>
  <si>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</si>
  <si>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</si>
  <si>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</si>
  <si>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</si>
  <si>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</si>
  <si>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</si>
  <si>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</si>
  <si>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</si>
  <si>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</si>
  <si>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</si>
  <si>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王小啟专家工作站：在进站专家的指导下，计划发表学术论文2篇，争取能够进行专著撰写；主持申报省级重点项目课题1项、市级课题2项，指导本学科人员申请并开展各级科研课题2-3项；3-4名团队成员完成高一级职称晋升；开展新技术新业务2项，提高科室业务收入增长。
2.药物/疫苗和医疗器械临床评价体系建设团队：通过引进专家团队，完成业务培训2次，业务指导10次，完成外出培训10人次，提升学术能力，培养技术骨干。
3.玉溪市人民医院心内科国家临床重点专科：继教开展新业务新技术、加强人才培养，选派1-2名医生到省外进修，外派10余名医护人员参加各类学术会议；完成4项省级重点项目，1项国家自然基金项目，4项市级项目，继教申报新的省级以上项目，提升科研能力和服务能力。</t>
  </si>
  <si>
    <t>产出指标</t>
  </si>
  <si>
    <t>数量指标</t>
  </si>
  <si>
    <t>组织培训期数</t>
  </si>
  <si>
    <t>&gt;=</t>
  </si>
  <si>
    <t>次</t>
  </si>
  <si>
    <t>定量指标</t>
  </si>
  <si>
    <t>反映预算部门（单位）组织开展各类培训的期数。</t>
  </si>
  <si>
    <t>培训参加人次</t>
  </si>
  <si>
    <t>200</t>
  </si>
  <si>
    <t>人次</t>
  </si>
  <si>
    <t>反映预算部门（单位）组织开展各类培训的人次。</t>
  </si>
  <si>
    <t>业务指导次数</t>
  </si>
  <si>
    <t>反应专家来院进行业务指导次数。</t>
  </si>
  <si>
    <t>质量指标</t>
  </si>
  <si>
    <t>验收通过率</t>
  </si>
  <si>
    <t>95</t>
  </si>
  <si>
    <t>%</t>
  </si>
  <si>
    <t>反映设备购置的产品质量情况。
验收通过率=（通过验收的购置数量/购置总数量）*100%。</t>
  </si>
  <si>
    <t>培训出勤率</t>
  </si>
  <si>
    <t>反映预算部门（单位）组织开展各类培训中参训人员的出勤情况。
培训出勤率=（实际出勤学员数量/参加培训学员数量）*100%。</t>
  </si>
  <si>
    <t>时效指标</t>
  </si>
  <si>
    <t>设备部署及时率</t>
  </si>
  <si>
    <t>=</t>
  </si>
  <si>
    <t>100</t>
  </si>
  <si>
    <t>反映新购设备按时部署情况。
设备部署及时率=（及时部署设备数量/新购设备总数）*100%。</t>
  </si>
  <si>
    <t>效益指标</t>
  </si>
  <si>
    <t>社会效益</t>
  </si>
  <si>
    <t>提升心血管疾病专业医疗水平</t>
  </si>
  <si>
    <t>提升</t>
  </si>
  <si>
    <t>定性指标</t>
  </si>
  <si>
    <t>反应项目实施是否使我院心血管疾病专业医疗水平得到提升。</t>
  </si>
  <si>
    <t>满意度指标</t>
  </si>
  <si>
    <t>服务对象满意度</t>
  </si>
  <si>
    <t>患者满意度</t>
  </si>
  <si>
    <t>&gt;</t>
  </si>
  <si>
    <t>90</t>
  </si>
  <si>
    <t>反映受益对象的满意程度，指标值为相对值指标（百分比），指标等于抽样满意达标人数/抽样总人数。</t>
  </si>
  <si>
    <t>保障医院正常运转，保证患者正常就医。</t>
  </si>
  <si>
    <t>门诊人次</t>
  </si>
  <si>
    <t>148</t>
  </si>
  <si>
    <t>万人次</t>
  </si>
  <si>
    <t>门诊就诊人次</t>
  </si>
  <si>
    <t>住院人次</t>
  </si>
  <si>
    <t>9.7</t>
  </si>
  <si>
    <t>出院人次</t>
  </si>
  <si>
    <t>资产负债率</t>
  </si>
  <si>
    <t>&lt;</t>
  </si>
  <si>
    <t>50</t>
  </si>
  <si>
    <t>资产负债率=负债总额/资产总额*100%</t>
  </si>
  <si>
    <t>经济效益</t>
  </si>
  <si>
    <t>2024年收入较2023年增长</t>
  </si>
  <si>
    <t>0</t>
  </si>
  <si>
    <t>万元</t>
  </si>
  <si>
    <t>收支结余=收入-支出</t>
  </si>
  <si>
    <t>85</t>
  </si>
  <si>
    <t>预算06表</t>
  </si>
  <si>
    <t>单位:元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</si>
  <si>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</si>
  <si>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</si>
  <si>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</si>
  <si>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</si>
  <si>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</si>
  <si>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</si>
  <si>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</si>
  <si>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</si>
  <si>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</si>
  <si>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</si>
  <si>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</si>
  <si>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</si>
  <si>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</si>
  <si>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食堂原材料采购支出</t>
  </si>
  <si>
    <t>年</t>
  </si>
  <si>
    <t>办公家具</t>
  </si>
  <si>
    <t>批</t>
  </si>
  <si>
    <t>玉溪市人民医院保安服务项目</t>
  </si>
  <si>
    <t>办公电器</t>
  </si>
  <si>
    <t>玉溪市人民医院中央运送服务项目</t>
  </si>
  <si>
    <t>公务车加油合同</t>
  </si>
  <si>
    <t>公务车保险服务项目合同</t>
  </si>
  <si>
    <t>电梯设备</t>
  </si>
  <si>
    <t>台</t>
  </si>
  <si>
    <t>肠内营养制剂</t>
  </si>
  <si>
    <t>玉溪市人民医院急诊医技楼及核医学楼补短板建设项目</t>
  </si>
  <si>
    <t>项</t>
  </si>
  <si>
    <t>医用气体采购项目</t>
  </si>
  <si>
    <t>委托检验</t>
  </si>
  <si>
    <t>玉溪市人民医院保洁服务项目</t>
  </si>
  <si>
    <t>玉溪市人民医院基建零星维修项目</t>
  </si>
  <si>
    <t>医院标识标牌及宣传材料日常维护制作服务</t>
  </si>
  <si>
    <t>UPS备用电源</t>
  </si>
  <si>
    <t>电汤桶</t>
  </si>
  <si>
    <t>玉溪市人民医院电梯运行管理服务项目</t>
  </si>
  <si>
    <t>玉溪市人民医院水电运维服务项目</t>
  </si>
  <si>
    <t>中国电信玉溪分公司机话费包月服务合同</t>
  </si>
  <si>
    <t>云MAS业务协议</t>
  </si>
  <si>
    <t>专业设备维修</t>
  </si>
  <si>
    <t>空调设备</t>
  </si>
  <si>
    <t>办公设备等采购</t>
  </si>
  <si>
    <t>病案数字化归档系统项目</t>
  </si>
  <si>
    <t>医疗设备购置</t>
  </si>
  <si>
    <t>玉溪市人民医院复印纸采购项目</t>
  </si>
  <si>
    <t>信息系统采购</t>
  </si>
  <si>
    <t>医疗责任险</t>
  </si>
  <si>
    <t>视频彩铃业务服务协议</t>
  </si>
  <si>
    <t>玉溪市人民医院供电网络实时监控系统改造项目</t>
  </si>
  <si>
    <t>套</t>
  </si>
  <si>
    <t>玉溪市人民医院室内外绿植租赁管护项目</t>
  </si>
  <si>
    <t>数字对讲调度服务合同</t>
  </si>
  <si>
    <t>公务车洗车业务合同</t>
  </si>
  <si>
    <t>公务车定点维修服务合同</t>
  </si>
  <si>
    <t>信息系统维护费</t>
  </si>
  <si>
    <t>中国电信玉溪分公司“阳光病房”协议</t>
  </si>
  <si>
    <t>玉溪市人民医院洗涤服务项目</t>
  </si>
  <si>
    <t>预算08表</t>
  </si>
  <si>
    <t>政府购买服务项目</t>
  </si>
  <si>
    <t>政府购买服务目录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</si>
  <si>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</si>
  <si>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</si>
  <si>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</si>
  <si>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</si>
  <si>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</si>
  <si>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</si>
  <si>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</si>
  <si>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</si>
  <si>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</si>
  <si>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</si>
  <si>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</si>
  <si>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</si>
  <si>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</si>
  <si>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</si>
  <si>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</si>
  <si>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</si>
  <si>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</si>
  <si>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</si>
  <si>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</si>
  <si>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</si>
  <si>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</si>
  <si>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</si>
  <si>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</si>
  <si>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</si>
  <si>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</si>
  <si>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</si>
  <si>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</si>
  <si>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A02061804 空调机</t>
  </si>
  <si>
    <t>空调</t>
  </si>
  <si>
    <t>A02021004 A4彩色打印机</t>
  </si>
  <si>
    <t>A4彩色打印机</t>
  </si>
  <si>
    <t>A02020100 复印机</t>
  </si>
  <si>
    <t>高速彩色复印机</t>
  </si>
  <si>
    <t>A02091001 普通电视设备（电视机）</t>
  </si>
  <si>
    <t>电视</t>
  </si>
  <si>
    <t>A02061801 电冰箱</t>
  </si>
  <si>
    <t>冰箱</t>
  </si>
  <si>
    <t>个</t>
  </si>
  <si>
    <t>黑白复印机</t>
  </si>
  <si>
    <t>A02010105 台式计算机</t>
  </si>
  <si>
    <t>计算机</t>
  </si>
  <si>
    <t>A02010108 便携式计算机</t>
  </si>
  <si>
    <t>笔记本电脑</t>
  </si>
  <si>
    <t>A02021003 A4黑白打印机</t>
  </si>
  <si>
    <t>黑白打印机</t>
  </si>
  <si>
    <t>A02091399 其他组合音像设备</t>
  </si>
  <si>
    <t>音响设备</t>
  </si>
  <si>
    <t>A02061511 蓄电池及充电装置</t>
  </si>
  <si>
    <t>UPS备用电池</t>
  </si>
  <si>
    <t>A02051399 其他输送设备</t>
  </si>
  <si>
    <t>电梯</t>
  </si>
  <si>
    <t>A02021301 碎纸机</t>
  </si>
  <si>
    <t>碎纸机</t>
  </si>
  <si>
    <t>A02061810 洗衣机</t>
  </si>
  <si>
    <t>烘干一体机</t>
  </si>
  <si>
    <t>A02089900 其他通信设备</t>
  </si>
  <si>
    <t>读卡器</t>
  </si>
  <si>
    <t>家具和用品</t>
  </si>
  <si>
    <t>A05020102 炊事机械</t>
  </si>
  <si>
    <t>A05010401 三人沙发</t>
  </si>
  <si>
    <t>沙发</t>
  </si>
  <si>
    <t>A05010601 木质架类</t>
  </si>
  <si>
    <t>储物柜</t>
  </si>
  <si>
    <t>A05010201 办公桌</t>
  </si>
  <si>
    <t>办公桌</t>
  </si>
  <si>
    <t>张</t>
  </si>
  <si>
    <t>A05010104 木制床类</t>
  </si>
  <si>
    <t>高低床</t>
  </si>
  <si>
    <t>A05010502 文件柜</t>
  </si>
  <si>
    <t>文件柜</t>
  </si>
  <si>
    <t>A05010503 更衣柜</t>
  </si>
  <si>
    <t>更衣柜</t>
  </si>
  <si>
    <t>A05010399 其他椅凳类</t>
  </si>
  <si>
    <t>候诊椅</t>
  </si>
  <si>
    <t>输液观察椅</t>
  </si>
  <si>
    <t>A05010299 其他台、桌类</t>
  </si>
  <si>
    <t>条桌</t>
  </si>
  <si>
    <t>A05010599 其他柜类</t>
  </si>
  <si>
    <t>器械柜</t>
  </si>
  <si>
    <t>无形资产</t>
  </si>
  <si>
    <t>A08060303 应用软件</t>
  </si>
  <si>
    <t>AI职能总检系统</t>
  </si>
  <si>
    <t>全面预算管理系统、报销系统、OCR识别</t>
  </si>
  <si>
    <t>全自动医院智能采血管理系统</t>
  </si>
  <si>
    <t>肿瘤防治一体化平台</t>
  </si>
  <si>
    <t>医院DRGS协作管理系统</t>
  </si>
  <si>
    <t>追溯管理系统</t>
  </si>
  <si>
    <t>内镜洗消追溯系统</t>
  </si>
  <si>
    <t>市级创伤中心质量控制系统</t>
  </si>
  <si>
    <t>三级医院评审数据分析系统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</si>
  <si>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</si>
  <si>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</si>
  <si>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</si>
  <si>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</si>
  <si>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</si>
  <si>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</si>
  <si>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</si>
  <si>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</si>
  <si>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</si>
  <si>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311 专项业务类</t>
  </si>
  <si>
    <t>本级</t>
  </si>
  <si>
    <t/>
  </si>
  <si>
    <t>备注：2025年无一般公共预算“三公”经费支出预算，此表为空。</t>
    <phoneticPr fontId="1" type="noConversion"/>
  </si>
  <si>
    <t>2025年部门政府性基金预算支出预算表</t>
    <phoneticPr fontId="22" type="noConversion"/>
  </si>
  <si>
    <t>备注：2025年无政府性基金预算支出预算，此表为空。</t>
    <phoneticPr fontId="1" type="noConversion"/>
  </si>
  <si>
    <t>2025年部门政府购买服务预算表</t>
    <phoneticPr fontId="22" type="noConversion"/>
  </si>
  <si>
    <t>备注：2025年无政府购买服务预算，此表为空。</t>
    <phoneticPr fontId="1" type="noConversion"/>
  </si>
  <si>
    <t>备注：2025年无市对下转移支付预算，此表为空。</t>
    <phoneticPr fontId="1" type="noConversion"/>
  </si>
  <si>
    <t>备注：2025年无市对下转移支付预算，此表为空。</t>
    <phoneticPr fontId="1" type="noConversion"/>
  </si>
  <si>
    <t>备注：2025年无上级补助项目支出预算，此表为空。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</si>
</sst>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27">
    <font>
      <sz val="11"/>
      <color rgb="FF000000"/>
      <name val="宋体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1"/>
      <color rgb="FF000000"/>
      <name val="宋体"/>
      <charset val="134"/>
    </font>
    <font>
      <sz val="9.75"/>
      <color rgb="FF000000"/>
      <name val="SimSun"/>
      <charset val="134"/>
    </font>
    <font>
      <b/>
      <sz val="22"/>
      <color rgb="FF000000"/>
      <name val="宋体"/>
      <charset val="134"/>
    </font>
    <font>
      <sz val="9.75"/>
      <color rgb="FF000000"/>
      <name val="宋体"/>
      <charset val="134"/>
    </font>
    <font>
      <sz val="9"/>
      <color rgb="FF000000"/>
      <name val="SimSun"/>
      <charset val="134"/>
    </font>
    <font>
      <sz val="8.25"/>
      <color rgb="FF000000"/>
      <name val="宋体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sz val="9.75"/>
      <name val="SimSun"/>
      <charset val="134"/>
    </font>
    <font>
      <b/>
      <sz val="21"/>
      <color rgb="FF000000"/>
      <name val="宋体"/>
      <charset val="134"/>
    </font>
    <font>
      <sz val="10"/>
      <color rgb="FF000000"/>
      <name val="SimSun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top"/>
    </xf>
    <xf numFmtId="176" fontId="1" fillId="0" borderId="1">
      <alignment horizontal="right" vertical="center"/>
    </xf>
    <xf numFmtId="49" fontId="1" fillId="0" borderId="1">
      <alignment horizontal="left" vertical="center" wrapText="1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80" fontId="1" fillId="0" borderId="1">
      <alignment horizontal="right" vertical="center"/>
    </xf>
    <xf numFmtId="10" fontId="1" fillId="0" borderId="1">
      <alignment horizontal="right" vertical="center"/>
    </xf>
    <xf numFmtId="177" fontId="1" fillId="0" borderId="1">
      <alignment horizontal="right" vertical="center"/>
    </xf>
    <xf numFmtId="0" fontId="23" fillId="0" borderId="16">
      <alignment vertical="top"/>
    </xf>
    <xf numFmtId="176" fontId="24" fillId="0" borderId="1">
      <alignment horizontal="right" vertical="center"/>
    </xf>
    <xf numFmtId="49" fontId="24" fillId="0" borderId="1">
      <alignment horizontal="left" vertical="center" wrapText="1"/>
    </xf>
    <xf numFmtId="178" fontId="24" fillId="0" borderId="1">
      <alignment horizontal="right" vertical="center"/>
    </xf>
    <xf numFmtId="179" fontId="24" fillId="0" borderId="1">
      <alignment horizontal="right" vertical="center"/>
    </xf>
    <xf numFmtId="180" fontId="24" fillId="0" borderId="1">
      <alignment horizontal="right" vertical="center"/>
    </xf>
    <xf numFmtId="10" fontId="24" fillId="0" borderId="1">
      <alignment horizontal="right" vertical="center"/>
    </xf>
    <xf numFmtId="177" fontId="24" fillId="0" borderId="1">
      <alignment horizontal="right" vertical="center"/>
    </xf>
    <xf numFmtId="0" fontId="24" fillId="0" borderId="16">
      <alignment vertical="top"/>
      <protection locked="0"/>
    </xf>
  </cellStyleXfs>
  <cellXfs count="205">
    <xf numFmtId="0" fontId="0" fillId="0" borderId="0" xfId="0" applyFont="1">
      <alignment vertical="top"/>
    </xf>
    <xf numFmtId="176" fontId="1" fillId="0" borderId="1" xfId="1" applyNumberFormat="1" applyFont="1" applyBorder="1">
      <alignment horizontal="right" vertical="center"/>
    </xf>
    <xf numFmtId="49" fontId="1" fillId="0" borderId="1" xfId="2" applyNumberFormat="1" applyFont="1" applyBorder="1">
      <alignment horizontal="left" vertical="center" wrapText="1"/>
    </xf>
    <xf numFmtId="49" fontId="1" fillId="0" borderId="1" xfId="2" applyNumberFormat="1" applyFont="1" applyBorder="1" applyAlignment="1">
      <alignment horizontal="right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2" applyNumberFormat="1" applyFont="1" applyBorder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2" applyNumberFormat="1" applyFont="1" applyBorder="1" applyAlignment="1">
      <alignment horizontal="right" vertical="center" wrapText="1"/>
    </xf>
    <xf numFmtId="177" fontId="1" fillId="0" borderId="1" xfId="7" applyNumberFormat="1" applyFont="1" applyBorder="1" applyAlignment="1">
      <alignment horizontal="center" vertical="center" wrapText="1"/>
    </xf>
    <xf numFmtId="176" fontId="1" fillId="0" borderId="1" xfId="2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left" vertical="center" wrapText="1" indent="2"/>
    </xf>
    <xf numFmtId="49" fontId="1" fillId="0" borderId="1" xfId="2" applyNumberFormat="1" applyFont="1" applyBorder="1" applyAlignment="1">
      <alignment horizontal="left" vertical="center" wrapText="1" indent="4"/>
    </xf>
    <xf numFmtId="49" fontId="4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left" vertical="center"/>
    </xf>
    <xf numFmtId="0" fontId="6" fillId="0" borderId="3" xfId="0" applyFont="1" applyBorder="1" applyAlignment="1"/>
    <xf numFmtId="49" fontId="7" fillId="0" borderId="3" xfId="0" applyNumberFormat="1" applyFont="1" applyBorder="1" applyAlignment="1"/>
    <xf numFmtId="0" fontId="7" fillId="0" borderId="3" xfId="0" applyFont="1" applyBorder="1">
      <alignment vertical="top"/>
    </xf>
    <xf numFmtId="0" fontId="7" fillId="0" borderId="3" xfId="0" applyFont="1" applyBorder="1" applyAlignment="1">
      <alignment horizontal="right" vertical="center"/>
    </xf>
    <xf numFmtId="0" fontId="11" fillId="0" borderId="3" xfId="0" applyFont="1" applyBorder="1" applyAlignment="1"/>
    <xf numFmtId="0" fontId="7" fillId="0" borderId="3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0" fillId="0" borderId="1" xfId="2" applyNumberFormat="1" applyFont="1" applyBorder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0" fontId="9" fillId="0" borderId="3" xfId="0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1" xfId="1" applyNumberFormat="1" applyFont="1" applyBorder="1">
      <alignment horizontal="right" vertical="center"/>
    </xf>
    <xf numFmtId="0" fontId="9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horizontal="right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center" vertical="center" wrapText="1"/>
    </xf>
    <xf numFmtId="177" fontId="10" fillId="0" borderId="1" xfId="7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>
      <alignment wrapText="1"/>
    </xf>
    <xf numFmtId="0" fontId="9" fillId="0" borderId="3" xfId="0" applyFont="1" applyBorder="1" applyAlignment="1" applyProtection="1">
      <alignment horizontal="right" wrapText="1"/>
      <protection locked="0"/>
    </xf>
    <xf numFmtId="0" fontId="9" fillId="0" borderId="3" xfId="0" applyFont="1" applyBorder="1" applyAlignment="1">
      <alignment horizontal="right" wrapText="1"/>
    </xf>
    <xf numFmtId="0" fontId="11" fillId="0" borderId="1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7" fillId="0" borderId="3" xfId="0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horizontal="right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49" fontId="15" fillId="0" borderId="1" xfId="2" applyNumberFormat="1" applyFont="1" applyBorder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26" fillId="0" borderId="16" xfId="16" applyFont="1" applyFill="1" applyBorder="1" applyAlignment="1" applyProtection="1"/>
    <xf numFmtId="0" fontId="26" fillId="0" borderId="16" xfId="16" applyFont="1" applyFill="1" applyBorder="1" applyAlignment="1" applyProtection="1">
      <alignment vertical="center"/>
    </xf>
    <xf numFmtId="0" fontId="1" fillId="0" borderId="16" xfId="16" applyFont="1" applyFill="1" applyBorder="1" applyAlignment="1" applyProtection="1">
      <alignment vertical="top"/>
      <protection locked="0"/>
    </xf>
    <xf numFmtId="49" fontId="1" fillId="0" borderId="7" xfId="2" applyNumberFormat="1" applyFont="1" applyBorder="1" applyAlignment="1">
      <alignment horizontal="center" vertical="center" wrapText="1"/>
    </xf>
    <xf numFmtId="0" fontId="0" fillId="0" borderId="16" xfId="0" applyFont="1" applyBorder="1">
      <alignment vertical="top"/>
    </xf>
    <xf numFmtId="49" fontId="1" fillId="0" borderId="7" xfId="2" applyNumberFormat="1" applyFont="1" applyBorder="1">
      <alignment horizontal="left" vertical="center" wrapText="1"/>
    </xf>
    <xf numFmtId="49" fontId="1" fillId="0" borderId="9" xfId="2" applyNumberFormat="1" applyFont="1" applyBorder="1">
      <alignment horizontal="left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0" fontId="0" fillId="0" borderId="17" xfId="0" applyFont="1" applyBorder="1">
      <alignment vertical="top"/>
    </xf>
    <xf numFmtId="49" fontId="1" fillId="0" borderId="17" xfId="2" applyNumberFormat="1" applyFont="1" applyBorder="1">
      <alignment horizontal="left" vertical="center" wrapText="1"/>
    </xf>
    <xf numFmtId="49" fontId="1" fillId="0" borderId="1" xfId="2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2" quotePrefix="1" applyNumberFormat="1" applyFont="1" applyBorder="1">
      <alignment horizontal="left" vertical="center" wrapText="1"/>
    </xf>
    <xf numFmtId="49" fontId="1" fillId="0" borderId="1" xfId="2" applyNumberFormat="1" applyFont="1" applyBorder="1">
      <alignment horizontal="left" vertical="center" wrapText="1"/>
    </xf>
    <xf numFmtId="49" fontId="1" fillId="0" borderId="2" xfId="2" applyNumberFormat="1" applyFont="1" applyBorder="1" applyAlignment="1">
      <alignment horizontal="right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5" fillId="0" borderId="16" xfId="16" applyFont="1" applyFill="1" applyBorder="1" applyAlignment="1" applyProtection="1">
      <alignment horizontal="left" wrapText="1"/>
    </xf>
    <xf numFmtId="49" fontId="4" fillId="0" borderId="4" xfId="2" applyNumberFormat="1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9" fillId="0" borderId="3" xfId="0" quotePrefix="1" applyFont="1" applyBorder="1" applyAlignment="1" applyProtection="1">
      <alignment horizontal="left" vertical="center"/>
      <protection locked="0"/>
    </xf>
    <xf numFmtId="0" fontId="10" fillId="0" borderId="3" xfId="0" quotePrefix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0" fillId="0" borderId="0" xfId="0" applyFont="1">
      <alignment vertical="top"/>
    </xf>
    <xf numFmtId="49" fontId="10" fillId="0" borderId="1" xfId="2" applyNumberFormat="1" applyFont="1" applyBorder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wrapText="1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right" vertical="center"/>
    </xf>
    <xf numFmtId="0" fontId="15" fillId="0" borderId="3" xfId="0" applyFont="1" applyBorder="1" applyAlignment="1" applyProtection="1">
      <alignment horizontal="right" vertic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1" fillId="0" borderId="3" xfId="0" applyFont="1" applyBorder="1" applyAlignment="1"/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  <protection locked="0"/>
    </xf>
    <xf numFmtId="0" fontId="16" fillId="0" borderId="3" xfId="0" applyFont="1" applyBorder="1" applyAlignment="1" applyProtection="1">
      <alignment horizontal="right" vertical="center"/>
      <protection locked="0"/>
    </xf>
    <xf numFmtId="0" fontId="16" fillId="0" borderId="3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 wrapText="1"/>
    </xf>
    <xf numFmtId="0" fontId="9" fillId="0" borderId="3" xfId="0" quotePrefix="1" applyFont="1" applyBorder="1" applyAlignment="1">
      <alignment horizontal="left" vertical="center" wrapText="1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right" wrapText="1"/>
    </xf>
    <xf numFmtId="0" fontId="7" fillId="0" borderId="3" xfId="0" applyFont="1" applyBorder="1" applyAlignment="1">
      <alignment wrapText="1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6" xfId="2" applyNumberFormat="1" applyFont="1" applyBorder="1">
      <alignment horizontal="left" vertical="center" wrapText="1"/>
    </xf>
    <xf numFmtId="49" fontId="1" fillId="0" borderId="16" xfId="2" applyNumberFormat="1" applyFont="1" applyBorder="1" applyAlignment="1">
      <alignment horizontal="right" vertical="center" wrapText="1"/>
    </xf>
    <xf numFmtId="49" fontId="3" fillId="0" borderId="16" xfId="2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right" vertical="center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49" fontId="12" fillId="0" borderId="3" xfId="0" applyNumberFormat="1" applyFont="1" applyBorder="1" applyAlignment="1">
      <alignment horizontal="right" vertical="center"/>
    </xf>
    <xf numFmtId="0" fontId="12" fillId="0" borderId="3" xfId="0" applyFont="1" applyBorder="1" applyAlignment="1" applyProtection="1">
      <alignment horizontal="right" vertical="center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19">
    <cellStyle name="DateStyle" xfId="4"/>
    <cellStyle name="DateStyle 2" xfId="12"/>
    <cellStyle name="DateTimeStyle" xfId="5"/>
    <cellStyle name="DateTimeStyle 2" xfId="13"/>
    <cellStyle name="IntegralNumberStyle" xfId="7"/>
    <cellStyle name="IntegralNumberStyle 2" xfId="15"/>
    <cellStyle name="MoneyStyle" xfId="1"/>
    <cellStyle name="MoneyStyle 2" xfId="9"/>
    <cellStyle name="Normal" xfId="16"/>
    <cellStyle name="NumberStyle" xfId="1"/>
    <cellStyle name="NumberStyle 2" xfId="9"/>
    <cellStyle name="PercentStyle" xfId="6"/>
    <cellStyle name="PercentStyle 2" xfId="14"/>
    <cellStyle name="TextStyle" xfId="2"/>
    <cellStyle name="TextStyle 2" xfId="10"/>
    <cellStyle name="TimeStyle" xfId="3"/>
    <cellStyle name="TimeStyle 2" xfId="11"/>
    <cellStyle name="常规" xfId="0" builtinId="0"/>
    <cellStyle name="常规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D20"/>
  <sheetViews>
    <sheetView showZeros="0" tabSelected="1" workbookViewId="0">
      <selection activeCell="B21" sqref="B21"/>
    </sheetView>
  </sheetViews>
  <sheetFormatPr defaultRowHeight="15" customHeight="1"/>
  <cols>
    <col min="1" max="2" width="28.625" customWidth="1"/>
    <col min="3" max="3" width="35.75" customWidth="1"/>
    <col min="4" max="4" width="28.625" customWidth="1"/>
  </cols>
  <sheetData>
    <row r="1" spans="1:4" ht="18.75" customHeight="1">
      <c r="A1" s="89" t="s">
        <v>0</v>
      </c>
      <c r="B1" s="90"/>
      <c r="C1" s="90"/>
      <c r="D1" s="90"/>
    </row>
    <row r="2" spans="1:4" ht="28.5" customHeight="1">
      <c r="A2" s="92" t="s">
        <v>1</v>
      </c>
      <c r="B2" s="92"/>
      <c r="C2" s="92"/>
      <c r="D2" s="92"/>
    </row>
    <row r="3" spans="1:4" ht="18.75" customHeight="1">
      <c r="A3" s="93" t="str">
        <f>"单位名称："&amp;"玉溪市人民医院"</f>
        <v>单位名称：玉溪市人民医院</v>
      </c>
      <c r="B3" s="94"/>
      <c r="C3" s="94"/>
      <c r="D3" s="3" t="s">
        <v>2</v>
      </c>
    </row>
    <row r="4" spans="1:4" ht="18.75" customHeight="1">
      <c r="A4" s="91" t="s">
        <v>3</v>
      </c>
      <c r="B4" s="91"/>
      <c r="C4" s="91" t="s">
        <v>4</v>
      </c>
      <c r="D4" s="91"/>
    </row>
    <row r="5" spans="1:4" ht="18.75" customHeight="1">
      <c r="A5" s="4" t="s">
        <v>5</v>
      </c>
      <c r="B5" s="4" t="s">
        <v>6</v>
      </c>
      <c r="C5" s="4" t="s">
        <v>7</v>
      </c>
      <c r="D5" s="4" t="s">
        <v>6</v>
      </c>
    </row>
    <row r="6" spans="1:4" ht="18.75" customHeight="1">
      <c r="A6" s="2" t="s">
        <v>8</v>
      </c>
      <c r="B6" s="1">
        <v>31700000</v>
      </c>
      <c r="C6" s="6" t="str">
        <f>"一"&amp;"、"&amp;"科学技术支出"</f>
        <v>一、科学技术支出</v>
      </c>
      <c r="D6" s="1">
        <v>1700000</v>
      </c>
    </row>
    <row r="7" spans="1:4" ht="18.75" customHeight="1">
      <c r="A7" s="2" t="s">
        <v>9</v>
      </c>
      <c r="B7" s="1"/>
      <c r="C7" s="6" t="str">
        <f>"二"&amp;"、"&amp;"社会保障和就业支出"</f>
        <v>二、社会保障和就业支出</v>
      </c>
      <c r="D7" s="1">
        <v>49657150</v>
      </c>
    </row>
    <row r="8" spans="1:4" ht="18.75" customHeight="1">
      <c r="A8" s="2" t="s">
        <v>10</v>
      </c>
      <c r="B8" s="1"/>
      <c r="C8" s="6" t="str">
        <f>"三"&amp;"、"&amp;"卫生健康支出"</f>
        <v>三、卫生健康支出</v>
      </c>
      <c r="D8" s="1">
        <v>1249246056.3599999</v>
      </c>
    </row>
    <row r="9" spans="1:4" ht="18.75" customHeight="1">
      <c r="A9" s="2" t="s">
        <v>11</v>
      </c>
      <c r="B9" s="1"/>
      <c r="C9" s="6" t="str">
        <f>"四"&amp;"、"&amp;"商业服务业等支出"</f>
        <v>四、商业服务业等支出</v>
      </c>
      <c r="D9" s="1">
        <v>171965376</v>
      </c>
    </row>
    <row r="10" spans="1:4" ht="18.75" customHeight="1">
      <c r="A10" s="2" t="s">
        <v>12</v>
      </c>
      <c r="B10" s="1">
        <v>1449213879.78</v>
      </c>
      <c r="C10" s="6" t="str">
        <f>"五"&amp;"、"&amp;"住房保障支出"</f>
        <v>五、住房保障支出</v>
      </c>
      <c r="D10" s="1">
        <v>27689200</v>
      </c>
    </row>
    <row r="11" spans="1:4" ht="18.75" customHeight="1">
      <c r="A11" s="2" t="s">
        <v>13</v>
      </c>
      <c r="B11" s="1">
        <v>1449213879.78</v>
      </c>
      <c r="C11" s="6" t="str">
        <f>"六"&amp;"、"&amp;"债务付息支出"</f>
        <v>六、债务付息支出</v>
      </c>
      <c r="D11" s="1">
        <v>8120500</v>
      </c>
    </row>
    <row r="12" spans="1:4" ht="18.75" customHeight="1">
      <c r="A12" s="2" t="s">
        <v>14</v>
      </c>
      <c r="B12" s="1"/>
      <c r="C12" s="2"/>
      <c r="D12" s="2"/>
    </row>
    <row r="13" spans="1:4" ht="18.75" customHeight="1">
      <c r="A13" s="2" t="s">
        <v>15</v>
      </c>
      <c r="B13" s="1"/>
      <c r="C13" s="2"/>
      <c r="D13" s="2"/>
    </row>
    <row r="14" spans="1:4" ht="18.75" customHeight="1">
      <c r="A14" s="2" t="s">
        <v>16</v>
      </c>
      <c r="B14" s="1"/>
      <c r="C14" s="2"/>
      <c r="D14" s="2"/>
    </row>
    <row r="15" spans="1:4" ht="18.75" customHeight="1">
      <c r="A15" s="2" t="s">
        <v>17</v>
      </c>
      <c r="B15" s="1"/>
      <c r="C15" s="2"/>
      <c r="D15" s="2"/>
    </row>
    <row r="16" spans="1:4" ht="18.75" customHeight="1">
      <c r="A16" s="7" t="s">
        <v>18</v>
      </c>
      <c r="B16" s="1">
        <v>1480913879.78</v>
      </c>
      <c r="C16" s="7" t="s">
        <v>19</v>
      </c>
      <c r="D16" s="1">
        <v>1508378282.3599999</v>
      </c>
    </row>
    <row r="17" spans="1:4" ht="18.75" customHeight="1">
      <c r="A17" s="8" t="s">
        <v>20</v>
      </c>
      <c r="B17" s="2"/>
      <c r="C17" s="8" t="s">
        <v>21</v>
      </c>
      <c r="D17" s="2"/>
    </row>
    <row r="18" spans="1:4" ht="18.75" customHeight="1">
      <c r="A18" s="9" t="s">
        <v>22</v>
      </c>
      <c r="B18" s="1">
        <v>27464402.579999998</v>
      </c>
      <c r="C18" s="9" t="s">
        <v>22</v>
      </c>
      <c r="D18" s="1"/>
    </row>
    <row r="19" spans="1:4" ht="18.75" customHeight="1">
      <c r="A19" s="9" t="s">
        <v>23</v>
      </c>
      <c r="B19" s="1"/>
      <c r="C19" s="9" t="s">
        <v>23</v>
      </c>
      <c r="D19" s="1"/>
    </row>
    <row r="20" spans="1:4" ht="18.75" customHeight="1">
      <c r="A20" s="7" t="s">
        <v>24</v>
      </c>
      <c r="B20" s="1">
        <v>1508378282.3599999</v>
      </c>
      <c r="C20" s="7" t="s">
        <v>25</v>
      </c>
      <c r="D20" s="1">
        <v>1508378282.3599999</v>
      </c>
    </row>
  </sheetData>
  <mergeCells count="5">
    <mergeCell ref="A1:D1"/>
    <mergeCell ref="A4:B4"/>
    <mergeCell ref="C4:D4"/>
    <mergeCell ref="A2:D2"/>
    <mergeCell ref="A3:C3"/>
  </mergeCells>
  <phoneticPr fontId="22" type="noConversion"/>
  <pageMargins left="0.7" right="0.7" top="0.75" bottom="0.75" header="0.3" footer="0.3"/>
  <pageSetup fitToHeight="0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10"/>
  <sheetViews>
    <sheetView showZeros="0" workbookViewId="0">
      <selection activeCell="H6" sqref="H6"/>
    </sheetView>
  </sheetViews>
  <sheetFormatPr defaultColWidth="9.125" defaultRowHeight="14.25" customHeight="1"/>
  <cols>
    <col min="1" max="1" width="17.875" customWidth="1"/>
    <col min="2" max="2" width="19.25" customWidth="1"/>
    <col min="3" max="3" width="22.75" customWidth="1"/>
    <col min="4" max="4" width="21.5" customWidth="1"/>
    <col min="5" max="5" width="27.25" customWidth="1"/>
    <col min="6" max="6" width="31.125" customWidth="1"/>
  </cols>
  <sheetData>
    <row r="1" spans="1:6" ht="15.75" customHeight="1">
      <c r="B1" s="19"/>
      <c r="F1" s="22" t="s">
        <v>397</v>
      </c>
    </row>
    <row r="2" spans="1:6" ht="28.5" customHeight="1">
      <c r="A2" s="118" t="s">
        <v>561</v>
      </c>
      <c r="B2" s="118"/>
      <c r="C2" s="118"/>
      <c r="D2" s="118"/>
      <c r="E2" s="118"/>
      <c r="F2" s="118"/>
    </row>
    <row r="3" spans="1:6" ht="15" customHeight="1">
      <c r="A3" s="131" t="str">
        <f>"单位名称："&amp;"玉溪市人民医院"</f>
        <v>单位名称：玉溪市人民医院</v>
      </c>
      <c r="B3" s="132"/>
      <c r="C3" s="132"/>
      <c r="D3" s="133"/>
      <c r="E3" s="133"/>
      <c r="F3" s="24" t="s">
        <v>398</v>
      </c>
    </row>
    <row r="4" spans="1:6" ht="18.75" customHeight="1">
      <c r="A4" s="127" t="s">
        <v>137</v>
      </c>
      <c r="B4" s="127" t="s">
        <v>67</v>
      </c>
      <c r="C4" s="127" t="s">
        <v>68</v>
      </c>
      <c r="D4" s="129" t="s">
        <v>399</v>
      </c>
      <c r="E4" s="130"/>
      <c r="F4" s="130"/>
    </row>
    <row r="5" spans="1:6" ht="30" customHeight="1">
      <c r="A5" s="128"/>
      <c r="B5" s="128"/>
      <c r="C5" s="128"/>
      <c r="D5" s="40" t="s">
        <v>30</v>
      </c>
      <c r="E5" s="41" t="s">
        <v>71</v>
      </c>
      <c r="F5" s="41" t="s">
        <v>72</v>
      </c>
    </row>
    <row r="6" spans="1:6" ht="16.5" customHeight="1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</row>
    <row r="7" spans="1:6" ht="20.25" customHeight="1">
      <c r="A7" s="37"/>
      <c r="B7" s="37"/>
      <c r="C7" s="37"/>
      <c r="D7" s="43"/>
      <c r="E7" s="44"/>
      <c r="F7" s="44"/>
    </row>
    <row r="8" spans="1:6" ht="17.25" customHeight="1">
      <c r="A8" s="125" t="s">
        <v>328</v>
      </c>
      <c r="B8" s="126"/>
      <c r="C8" s="126" t="s">
        <v>328</v>
      </c>
      <c r="D8" s="44"/>
      <c r="E8" s="44"/>
      <c r="F8" s="44"/>
    </row>
    <row r="10" spans="1:6" s="79" customFormat="1">
      <c r="A10" s="100" t="s">
        <v>562</v>
      </c>
      <c r="B10" s="100"/>
      <c r="C10" s="100"/>
      <c r="D10" s="100"/>
      <c r="E10" s="100"/>
      <c r="F10" s="100"/>
    </row>
  </sheetData>
  <mergeCells count="8">
    <mergeCell ref="A10:F10"/>
    <mergeCell ref="A2:F2"/>
    <mergeCell ref="A8:C8"/>
    <mergeCell ref="A4:A5"/>
    <mergeCell ref="C4:C5"/>
    <mergeCell ref="B4:B5"/>
    <mergeCell ref="D4:F4"/>
    <mergeCell ref="A3:E3"/>
  </mergeCells>
  <phoneticPr fontId="22" type="noConversion"/>
  <pageMargins left="0.7" right="0.7" top="0.75" bottom="0.75" header="0.3" footer="0.3"/>
  <pageSetup paperSize="9" scale="95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Q47"/>
  <sheetViews>
    <sheetView showZeros="0" workbookViewId="0">
      <selection activeCell="R4" sqref="A4:XFD7"/>
    </sheetView>
  </sheetViews>
  <sheetFormatPr defaultColWidth="9.125" defaultRowHeight="14.25" customHeight="1"/>
  <cols>
    <col min="1" max="1" width="25.75" customWidth="1"/>
    <col min="2" max="2" width="24.875" customWidth="1"/>
    <col min="3" max="3" width="23" customWidth="1"/>
    <col min="4" max="4" width="7.75" customWidth="1"/>
    <col min="5" max="5" width="10.25" customWidth="1"/>
    <col min="6" max="6" width="10.875" customWidth="1"/>
    <col min="7" max="7" width="14.125" customWidth="1"/>
    <col min="8" max="9" width="5.75" customWidth="1"/>
    <col min="10" max="10" width="5.125" customWidth="1"/>
    <col min="11" max="11" width="5.75" customWidth="1"/>
    <col min="12" max="13" width="12.625" customWidth="1"/>
    <col min="14" max="14" width="6.25" customWidth="1"/>
    <col min="15" max="15" width="6.75" customWidth="1"/>
    <col min="16" max="16" width="7.25" customWidth="1"/>
    <col min="17" max="17" width="5.375" customWidth="1"/>
  </cols>
  <sheetData>
    <row r="1" spans="1:17" ht="13.5" customHeight="1">
      <c r="A1" s="140" t="s">
        <v>400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1"/>
      <c r="P1" s="141"/>
      <c r="Q1" s="140"/>
    </row>
    <row r="2" spans="1:17" ht="27.75" customHeight="1">
      <c r="A2" s="145" t="s">
        <v>401</v>
      </c>
      <c r="B2" s="118"/>
      <c r="C2" s="118"/>
      <c r="D2" s="118"/>
      <c r="E2" s="118"/>
      <c r="F2" s="118"/>
      <c r="G2" s="118"/>
      <c r="H2" s="118"/>
      <c r="I2" s="118"/>
      <c r="J2" s="118"/>
      <c r="K2" s="122"/>
      <c r="L2" s="118"/>
      <c r="M2" s="118"/>
      <c r="N2" s="118"/>
      <c r="O2" s="122"/>
      <c r="P2" s="122"/>
      <c r="Q2" s="118"/>
    </row>
    <row r="3" spans="1:17" ht="18.75" customHeight="1">
      <c r="A3" s="152" t="str">
        <f>"单位名称："&amp;"玉溪市人民医院"</f>
        <v>单位名称：玉溪市人民医院</v>
      </c>
      <c r="B3" s="153"/>
      <c r="C3" s="153"/>
      <c r="D3" s="153"/>
      <c r="E3" s="153"/>
      <c r="F3" s="23"/>
      <c r="G3" s="23"/>
      <c r="H3" s="23"/>
      <c r="I3" s="23"/>
      <c r="J3" s="23"/>
      <c r="O3" s="45"/>
      <c r="P3" s="45"/>
      <c r="Q3" s="46" t="s">
        <v>2</v>
      </c>
    </row>
    <row r="4" spans="1:17" ht="15.75" customHeight="1">
      <c r="A4" s="127" t="s">
        <v>402</v>
      </c>
      <c r="B4" s="138" t="s">
        <v>403</v>
      </c>
      <c r="C4" s="138" t="s">
        <v>404</v>
      </c>
      <c r="D4" s="138" t="s">
        <v>405</v>
      </c>
      <c r="E4" s="138" t="s">
        <v>406</v>
      </c>
      <c r="F4" s="138" t="s">
        <v>407</v>
      </c>
      <c r="G4" s="148" t="s">
        <v>144</v>
      </c>
      <c r="H4" s="148"/>
      <c r="I4" s="148"/>
      <c r="J4" s="148"/>
      <c r="K4" s="149"/>
      <c r="L4" s="148"/>
      <c r="M4" s="148"/>
      <c r="N4" s="148"/>
      <c r="O4" s="150"/>
      <c r="P4" s="149"/>
      <c r="Q4" s="151"/>
    </row>
    <row r="5" spans="1:17" ht="17.25" customHeight="1">
      <c r="A5" s="146"/>
      <c r="B5" s="139"/>
      <c r="C5" s="139"/>
      <c r="D5" s="139"/>
      <c r="E5" s="139"/>
      <c r="F5" s="139"/>
      <c r="G5" s="139" t="s">
        <v>30</v>
      </c>
      <c r="H5" s="139" t="s">
        <v>33</v>
      </c>
      <c r="I5" s="139" t="s">
        <v>408</v>
      </c>
      <c r="J5" s="139" t="s">
        <v>409</v>
      </c>
      <c r="K5" s="154" t="s">
        <v>410</v>
      </c>
      <c r="L5" s="134" t="s">
        <v>411</v>
      </c>
      <c r="M5" s="134"/>
      <c r="N5" s="134"/>
      <c r="O5" s="135"/>
      <c r="P5" s="136"/>
      <c r="Q5" s="137"/>
    </row>
    <row r="6" spans="1:17" ht="54" customHeight="1">
      <c r="A6" s="147"/>
      <c r="B6" s="137"/>
      <c r="C6" s="137"/>
      <c r="D6" s="137"/>
      <c r="E6" s="137"/>
      <c r="F6" s="137"/>
      <c r="G6" s="137"/>
      <c r="H6" s="137" t="s">
        <v>32</v>
      </c>
      <c r="I6" s="137"/>
      <c r="J6" s="137"/>
      <c r="K6" s="155"/>
      <c r="L6" s="47" t="s">
        <v>32</v>
      </c>
      <c r="M6" s="47" t="s">
        <v>39</v>
      </c>
      <c r="N6" s="47" t="s">
        <v>151</v>
      </c>
      <c r="O6" s="49" t="s">
        <v>41</v>
      </c>
      <c r="P6" s="48" t="s">
        <v>42</v>
      </c>
      <c r="Q6" s="47" t="s">
        <v>43</v>
      </c>
    </row>
    <row r="7" spans="1:17" ht="15" customHeight="1">
      <c r="A7" s="42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</row>
    <row r="8" spans="1:17" ht="21" customHeight="1">
      <c r="A8" s="52" t="s">
        <v>64</v>
      </c>
      <c r="B8" s="53"/>
      <c r="C8" s="53"/>
      <c r="D8" s="53"/>
      <c r="E8" s="54"/>
      <c r="F8" s="55">
        <v>2160000</v>
      </c>
      <c r="G8" s="30">
        <v>148262075</v>
      </c>
      <c r="H8" s="30"/>
      <c r="I8" s="30"/>
      <c r="J8" s="30"/>
      <c r="K8" s="30"/>
      <c r="L8" s="30">
        <v>148262075</v>
      </c>
      <c r="M8" s="30">
        <v>148262075</v>
      </c>
      <c r="N8" s="30"/>
      <c r="O8" s="30"/>
      <c r="P8" s="30"/>
      <c r="Q8" s="30"/>
    </row>
    <row r="9" spans="1:17" ht="21" customHeight="1">
      <c r="A9" s="52" t="str">
        <f t="shared" ref="A9:A46" si="0">"      "&amp;"市人民医院事业支出经费"</f>
        <v xml:space="preserve">      市人民医院事业支出经费</v>
      </c>
      <c r="B9" s="53" t="s">
        <v>412</v>
      </c>
      <c r="C9" s="53" t="str">
        <f>"A07000000"&amp;"  "&amp;"物资"</f>
        <v>A07000000  物资</v>
      </c>
      <c r="D9" s="56" t="s">
        <v>413</v>
      </c>
      <c r="E9" s="57">
        <v>1</v>
      </c>
      <c r="F9" s="43"/>
      <c r="G9" s="30">
        <v>13100000</v>
      </c>
      <c r="H9" s="30"/>
      <c r="I9" s="30"/>
      <c r="J9" s="30"/>
      <c r="K9" s="30"/>
      <c r="L9" s="30">
        <v>13100000</v>
      </c>
      <c r="M9" s="30">
        <v>13100000</v>
      </c>
      <c r="N9" s="30"/>
      <c r="O9" s="30"/>
      <c r="P9" s="30"/>
      <c r="Q9" s="30"/>
    </row>
    <row r="10" spans="1:17" ht="21" customHeight="1">
      <c r="A10" s="52" t="str">
        <f t="shared" si="0"/>
        <v xml:space="preserve">      市人民医院事业支出经费</v>
      </c>
      <c r="B10" s="53" t="s">
        <v>414</v>
      </c>
      <c r="C10" s="53" t="str">
        <f>"A05000000"&amp;"  "&amp;"家具和用具"</f>
        <v>A05000000  家具和用具</v>
      </c>
      <c r="D10" s="56" t="s">
        <v>415</v>
      </c>
      <c r="E10" s="57">
        <v>2</v>
      </c>
      <c r="F10" s="43"/>
      <c r="G10" s="30">
        <v>178400</v>
      </c>
      <c r="H10" s="30"/>
      <c r="I10" s="30"/>
      <c r="J10" s="30"/>
      <c r="K10" s="30"/>
      <c r="L10" s="30">
        <v>178400</v>
      </c>
      <c r="M10" s="30">
        <v>178400</v>
      </c>
      <c r="N10" s="30"/>
      <c r="O10" s="30"/>
      <c r="P10" s="30"/>
      <c r="Q10" s="30"/>
    </row>
    <row r="11" spans="1:17" ht="21" customHeight="1">
      <c r="A11" s="52" t="str">
        <f t="shared" si="0"/>
        <v xml:space="preserve">      市人民医院事业支出经费</v>
      </c>
      <c r="B11" s="53" t="s">
        <v>416</v>
      </c>
      <c r="C11" s="53" t="str">
        <f>"C21040000"&amp;"  "&amp;"物业管理服务"</f>
        <v>C21040000  物业管理服务</v>
      </c>
      <c r="D11" s="56" t="s">
        <v>413</v>
      </c>
      <c r="E11" s="57">
        <v>1</v>
      </c>
      <c r="F11" s="43"/>
      <c r="G11" s="30">
        <v>2216070</v>
      </c>
      <c r="H11" s="30"/>
      <c r="I11" s="30"/>
      <c r="J11" s="30"/>
      <c r="K11" s="30"/>
      <c r="L11" s="30">
        <v>2216070</v>
      </c>
      <c r="M11" s="30">
        <v>2216070</v>
      </c>
      <c r="N11" s="30"/>
      <c r="O11" s="30"/>
      <c r="P11" s="30"/>
      <c r="Q11" s="30"/>
    </row>
    <row r="12" spans="1:17" ht="21" customHeight="1">
      <c r="A12" s="52" t="str">
        <f t="shared" si="0"/>
        <v xml:space="preserve">      市人民医院事业支出经费</v>
      </c>
      <c r="B12" s="53" t="s">
        <v>417</v>
      </c>
      <c r="C12" s="53" t="str">
        <f>"A02000000"&amp;"  "&amp;"设备"</f>
        <v>A02000000  设备</v>
      </c>
      <c r="D12" s="56" t="s">
        <v>415</v>
      </c>
      <c r="E12" s="57">
        <v>4</v>
      </c>
      <c r="F12" s="43"/>
      <c r="G12" s="30">
        <v>79000</v>
      </c>
      <c r="H12" s="30"/>
      <c r="I12" s="30"/>
      <c r="J12" s="30"/>
      <c r="K12" s="30"/>
      <c r="L12" s="30">
        <v>79000</v>
      </c>
      <c r="M12" s="30">
        <v>79000</v>
      </c>
      <c r="N12" s="30"/>
      <c r="O12" s="30"/>
      <c r="P12" s="30"/>
      <c r="Q12" s="30"/>
    </row>
    <row r="13" spans="1:17" ht="21" customHeight="1">
      <c r="A13" s="52" t="str">
        <f t="shared" si="0"/>
        <v xml:space="preserve">      市人民医院事业支出经费</v>
      </c>
      <c r="B13" s="53" t="s">
        <v>418</v>
      </c>
      <c r="C13" s="53" t="str">
        <f>"C99000000"&amp;"  "&amp;"其他服务"</f>
        <v>C99000000  其他服务</v>
      </c>
      <c r="D13" s="56" t="s">
        <v>413</v>
      </c>
      <c r="E13" s="57">
        <v>1</v>
      </c>
      <c r="F13" s="43"/>
      <c r="G13" s="30">
        <v>5852100</v>
      </c>
      <c r="H13" s="30"/>
      <c r="I13" s="30"/>
      <c r="J13" s="30"/>
      <c r="K13" s="30"/>
      <c r="L13" s="30">
        <v>5852100</v>
      </c>
      <c r="M13" s="30">
        <v>5852100</v>
      </c>
      <c r="N13" s="30"/>
      <c r="O13" s="30"/>
      <c r="P13" s="30"/>
      <c r="Q13" s="30"/>
    </row>
    <row r="14" spans="1:17" ht="21" customHeight="1">
      <c r="A14" s="52" t="str">
        <f t="shared" si="0"/>
        <v xml:space="preserve">      市人民医院事业支出经费</v>
      </c>
      <c r="B14" s="53" t="s">
        <v>419</v>
      </c>
      <c r="C14" s="53" t="str">
        <f>"C23120000"&amp;"  "&amp;"维修和保养服务"</f>
        <v>C23120000  维修和保养服务</v>
      </c>
      <c r="D14" s="56" t="s">
        <v>413</v>
      </c>
      <c r="E14" s="57">
        <v>1</v>
      </c>
      <c r="F14" s="43"/>
      <c r="G14" s="30">
        <v>110000</v>
      </c>
      <c r="H14" s="30"/>
      <c r="I14" s="30"/>
      <c r="J14" s="30"/>
      <c r="K14" s="30"/>
      <c r="L14" s="30">
        <v>110000</v>
      </c>
      <c r="M14" s="30">
        <v>110000</v>
      </c>
      <c r="N14" s="30"/>
      <c r="O14" s="30"/>
      <c r="P14" s="30"/>
      <c r="Q14" s="30"/>
    </row>
    <row r="15" spans="1:17" ht="21" customHeight="1">
      <c r="A15" s="52" t="str">
        <f t="shared" si="0"/>
        <v xml:space="preserve">      市人民医院事业支出经费</v>
      </c>
      <c r="B15" s="53" t="s">
        <v>420</v>
      </c>
      <c r="C15" s="53" t="str">
        <f>"C18000000"&amp;"  "&amp;"金融服务"</f>
        <v>C18000000  金融服务</v>
      </c>
      <c r="D15" s="56" t="s">
        <v>413</v>
      </c>
      <c r="E15" s="57">
        <v>1</v>
      </c>
      <c r="F15" s="43"/>
      <c r="G15" s="30">
        <v>85000</v>
      </c>
      <c r="H15" s="30"/>
      <c r="I15" s="30"/>
      <c r="J15" s="30"/>
      <c r="K15" s="30"/>
      <c r="L15" s="30">
        <v>85000</v>
      </c>
      <c r="M15" s="30">
        <v>85000</v>
      </c>
      <c r="N15" s="30"/>
      <c r="O15" s="30"/>
      <c r="P15" s="30"/>
      <c r="Q15" s="30"/>
    </row>
    <row r="16" spans="1:17" ht="21" customHeight="1">
      <c r="A16" s="52" t="str">
        <f t="shared" si="0"/>
        <v xml:space="preserve">      市人民医院事业支出经费</v>
      </c>
      <c r="B16" s="53" t="s">
        <v>421</v>
      </c>
      <c r="C16" s="53" t="str">
        <f>"A02051227"&amp;"  "&amp;"电梯"</f>
        <v>A02051227  电梯</v>
      </c>
      <c r="D16" s="56" t="s">
        <v>422</v>
      </c>
      <c r="E16" s="57">
        <v>1</v>
      </c>
      <c r="F16" s="43"/>
      <c r="G16" s="30">
        <v>350000</v>
      </c>
      <c r="H16" s="30"/>
      <c r="I16" s="30"/>
      <c r="J16" s="30"/>
      <c r="K16" s="30"/>
      <c r="L16" s="30">
        <v>350000</v>
      </c>
      <c r="M16" s="30">
        <v>350000</v>
      </c>
      <c r="N16" s="30"/>
      <c r="O16" s="30"/>
      <c r="P16" s="30"/>
      <c r="Q16" s="30"/>
    </row>
    <row r="17" spans="1:17" ht="21" customHeight="1">
      <c r="A17" s="52" t="str">
        <f t="shared" si="0"/>
        <v xml:space="preserve">      市人民医院事业支出经费</v>
      </c>
      <c r="B17" s="53" t="s">
        <v>423</v>
      </c>
      <c r="C17" s="53" t="str">
        <f>"A07029900"&amp;"  "&amp;"其他医药品"</f>
        <v>A07029900  其他医药品</v>
      </c>
      <c r="D17" s="56" t="s">
        <v>413</v>
      </c>
      <c r="E17" s="57">
        <v>1</v>
      </c>
      <c r="F17" s="43"/>
      <c r="G17" s="30">
        <v>5000000</v>
      </c>
      <c r="H17" s="30"/>
      <c r="I17" s="30"/>
      <c r="J17" s="30"/>
      <c r="K17" s="30"/>
      <c r="L17" s="30">
        <v>5000000</v>
      </c>
      <c r="M17" s="30">
        <v>5000000</v>
      </c>
      <c r="N17" s="30"/>
      <c r="O17" s="30"/>
      <c r="P17" s="30"/>
      <c r="Q17" s="30"/>
    </row>
    <row r="18" spans="1:17" ht="21" customHeight="1">
      <c r="A18" s="52" t="str">
        <f t="shared" si="0"/>
        <v xml:space="preserve">      市人民医院事业支出经费</v>
      </c>
      <c r="B18" s="53" t="s">
        <v>424</v>
      </c>
      <c r="C18" s="53" t="str">
        <f>"B01000000"&amp;"  "&amp;"房屋施工"</f>
        <v>B01000000  房屋施工</v>
      </c>
      <c r="D18" s="56" t="s">
        <v>425</v>
      </c>
      <c r="E18" s="57">
        <v>1</v>
      </c>
      <c r="F18" s="43"/>
      <c r="G18" s="30">
        <v>30000000</v>
      </c>
      <c r="H18" s="30"/>
      <c r="I18" s="30"/>
      <c r="J18" s="30"/>
      <c r="K18" s="30"/>
      <c r="L18" s="30">
        <v>30000000</v>
      </c>
      <c r="M18" s="30">
        <v>30000000</v>
      </c>
      <c r="N18" s="30"/>
      <c r="O18" s="30"/>
      <c r="P18" s="30"/>
      <c r="Q18" s="30"/>
    </row>
    <row r="19" spans="1:17" ht="21" customHeight="1">
      <c r="A19" s="52" t="str">
        <f t="shared" si="0"/>
        <v xml:space="preserve">      市人民医院事业支出经费</v>
      </c>
      <c r="B19" s="53" t="s">
        <v>426</v>
      </c>
      <c r="C19" s="53" t="str">
        <f>"A07020000"&amp;"  "&amp;"医药品"</f>
        <v>A07020000  医药品</v>
      </c>
      <c r="D19" s="56" t="s">
        <v>413</v>
      </c>
      <c r="E19" s="57">
        <v>3</v>
      </c>
      <c r="F19" s="43"/>
      <c r="G19" s="30">
        <v>10500000</v>
      </c>
      <c r="H19" s="30"/>
      <c r="I19" s="30"/>
      <c r="J19" s="30"/>
      <c r="K19" s="30"/>
      <c r="L19" s="30">
        <v>10500000</v>
      </c>
      <c r="M19" s="30">
        <v>10500000</v>
      </c>
      <c r="N19" s="30"/>
      <c r="O19" s="30"/>
      <c r="P19" s="30"/>
      <c r="Q19" s="30"/>
    </row>
    <row r="20" spans="1:17" ht="21" customHeight="1">
      <c r="A20" s="52" t="str">
        <f t="shared" si="0"/>
        <v xml:space="preserve">      市人民医院事业支出经费</v>
      </c>
      <c r="B20" s="53" t="s">
        <v>427</v>
      </c>
      <c r="C20" s="53" t="str">
        <f>"C99000000"&amp;"  "&amp;"其他服务"</f>
        <v>C99000000  其他服务</v>
      </c>
      <c r="D20" s="56" t="s">
        <v>425</v>
      </c>
      <c r="E20" s="57">
        <v>1</v>
      </c>
      <c r="F20" s="43"/>
      <c r="G20" s="30">
        <v>2000000</v>
      </c>
      <c r="H20" s="30"/>
      <c r="I20" s="30"/>
      <c r="J20" s="30"/>
      <c r="K20" s="30"/>
      <c r="L20" s="30">
        <v>2000000</v>
      </c>
      <c r="M20" s="30">
        <v>2000000</v>
      </c>
      <c r="N20" s="30"/>
      <c r="O20" s="30"/>
      <c r="P20" s="30"/>
      <c r="Q20" s="30"/>
    </row>
    <row r="21" spans="1:17" ht="21" customHeight="1">
      <c r="A21" s="52" t="str">
        <f t="shared" si="0"/>
        <v xml:space="preserve">      市人民医院事业支出经费</v>
      </c>
      <c r="B21" s="53" t="s">
        <v>428</v>
      </c>
      <c r="C21" s="53" t="str">
        <f>"C21040000"&amp;"  "&amp;"物业管理服务"</f>
        <v>C21040000  物业管理服务</v>
      </c>
      <c r="D21" s="56" t="s">
        <v>413</v>
      </c>
      <c r="E21" s="57">
        <v>1</v>
      </c>
      <c r="F21" s="43"/>
      <c r="G21" s="30">
        <v>6687360</v>
      </c>
      <c r="H21" s="30"/>
      <c r="I21" s="30"/>
      <c r="J21" s="30"/>
      <c r="K21" s="30"/>
      <c r="L21" s="30">
        <v>6687360</v>
      </c>
      <c r="M21" s="30">
        <v>6687360</v>
      </c>
      <c r="N21" s="30"/>
      <c r="O21" s="30"/>
      <c r="P21" s="30"/>
      <c r="Q21" s="30"/>
    </row>
    <row r="22" spans="1:17" ht="21" customHeight="1">
      <c r="A22" s="52" t="str">
        <f t="shared" si="0"/>
        <v xml:space="preserve">      市人民医院事业支出经费</v>
      </c>
      <c r="B22" s="53" t="s">
        <v>429</v>
      </c>
      <c r="C22" s="53" t="str">
        <f>"B08000000"&amp;"  "&amp;"修缮工程"</f>
        <v>B08000000  修缮工程</v>
      </c>
      <c r="D22" s="56" t="s">
        <v>425</v>
      </c>
      <c r="E22" s="57">
        <v>2</v>
      </c>
      <c r="F22" s="43">
        <v>1500000</v>
      </c>
      <c r="G22" s="30">
        <v>1500000</v>
      </c>
      <c r="H22" s="30"/>
      <c r="I22" s="30"/>
      <c r="J22" s="30"/>
      <c r="K22" s="30"/>
      <c r="L22" s="30">
        <v>1500000</v>
      </c>
      <c r="M22" s="30">
        <v>1500000</v>
      </c>
      <c r="N22" s="30"/>
      <c r="O22" s="30"/>
      <c r="P22" s="30"/>
      <c r="Q22" s="30"/>
    </row>
    <row r="23" spans="1:17" ht="21" customHeight="1">
      <c r="A23" s="52" t="str">
        <f t="shared" si="0"/>
        <v xml:space="preserve">      市人民医院事业支出经费</v>
      </c>
      <c r="B23" s="53" t="s">
        <v>430</v>
      </c>
      <c r="C23" s="53" t="str">
        <f>"C23150000"&amp;"  "&amp;"广告宣传服务"</f>
        <v>C23150000  广告宣传服务</v>
      </c>
      <c r="D23" s="56" t="s">
        <v>413</v>
      </c>
      <c r="E23" s="57">
        <v>1</v>
      </c>
      <c r="F23" s="43">
        <v>660000</v>
      </c>
      <c r="G23" s="30">
        <v>660000</v>
      </c>
      <c r="H23" s="30"/>
      <c r="I23" s="30"/>
      <c r="J23" s="30"/>
      <c r="K23" s="30"/>
      <c r="L23" s="30">
        <v>660000</v>
      </c>
      <c r="M23" s="30">
        <v>660000</v>
      </c>
      <c r="N23" s="30"/>
      <c r="O23" s="30"/>
      <c r="P23" s="30"/>
      <c r="Q23" s="30"/>
    </row>
    <row r="24" spans="1:17" ht="21" customHeight="1">
      <c r="A24" s="52" t="str">
        <f t="shared" si="0"/>
        <v xml:space="preserve">      市人民医院事业支出经费</v>
      </c>
      <c r="B24" s="53" t="s">
        <v>431</v>
      </c>
      <c r="C24" s="53" t="str">
        <f>"A02061504"&amp;"  "&amp;"不间断电源"</f>
        <v>A02061504  不间断电源</v>
      </c>
      <c r="D24" s="56" t="s">
        <v>422</v>
      </c>
      <c r="E24" s="57">
        <v>1</v>
      </c>
      <c r="F24" s="43"/>
      <c r="G24" s="30">
        <v>45000</v>
      </c>
      <c r="H24" s="30"/>
      <c r="I24" s="30"/>
      <c r="J24" s="30"/>
      <c r="K24" s="30"/>
      <c r="L24" s="30">
        <v>45000</v>
      </c>
      <c r="M24" s="30">
        <v>45000</v>
      </c>
      <c r="N24" s="30"/>
      <c r="O24" s="30"/>
      <c r="P24" s="30"/>
      <c r="Q24" s="30"/>
    </row>
    <row r="25" spans="1:17" ht="21" customHeight="1">
      <c r="A25" s="52" t="str">
        <f t="shared" si="0"/>
        <v xml:space="preserve">      市人民医院事业支出经费</v>
      </c>
      <c r="B25" s="53" t="s">
        <v>432</v>
      </c>
      <c r="C25" s="53" t="str">
        <f>"A02000000"&amp;"  "&amp;"设备"</f>
        <v>A02000000  设备</v>
      </c>
      <c r="D25" s="56" t="s">
        <v>422</v>
      </c>
      <c r="E25" s="57">
        <v>2</v>
      </c>
      <c r="F25" s="43"/>
      <c r="G25" s="30">
        <v>6600</v>
      </c>
      <c r="H25" s="30"/>
      <c r="I25" s="30"/>
      <c r="J25" s="30"/>
      <c r="K25" s="30"/>
      <c r="L25" s="30">
        <v>6600</v>
      </c>
      <c r="M25" s="30">
        <v>6600</v>
      </c>
      <c r="N25" s="30"/>
      <c r="O25" s="30"/>
      <c r="P25" s="30"/>
      <c r="Q25" s="30"/>
    </row>
    <row r="26" spans="1:17" ht="21" customHeight="1">
      <c r="A26" s="52" t="str">
        <f t="shared" si="0"/>
        <v xml:space="preserve">      市人民医院事业支出经费</v>
      </c>
      <c r="B26" s="53" t="s">
        <v>433</v>
      </c>
      <c r="C26" s="53" t="str">
        <f>"C21040000"&amp;"  "&amp;"物业管理服务"</f>
        <v>C21040000  物业管理服务</v>
      </c>
      <c r="D26" s="56" t="s">
        <v>413</v>
      </c>
      <c r="E26" s="57">
        <v>1</v>
      </c>
      <c r="F26" s="43"/>
      <c r="G26" s="30">
        <v>419000</v>
      </c>
      <c r="H26" s="30"/>
      <c r="I26" s="30"/>
      <c r="J26" s="30"/>
      <c r="K26" s="30"/>
      <c r="L26" s="30">
        <v>419000</v>
      </c>
      <c r="M26" s="30">
        <v>419000</v>
      </c>
      <c r="N26" s="30"/>
      <c r="O26" s="30"/>
      <c r="P26" s="30"/>
      <c r="Q26" s="30"/>
    </row>
    <row r="27" spans="1:17" ht="21" customHeight="1">
      <c r="A27" s="52" t="str">
        <f t="shared" si="0"/>
        <v xml:space="preserve">      市人民医院事业支出经费</v>
      </c>
      <c r="B27" s="53" t="s">
        <v>434</v>
      </c>
      <c r="C27" s="53" t="str">
        <f>"C21040000"&amp;"  "&amp;"物业管理服务"</f>
        <v>C21040000  物业管理服务</v>
      </c>
      <c r="D27" s="56" t="s">
        <v>413</v>
      </c>
      <c r="E27" s="57">
        <v>1</v>
      </c>
      <c r="F27" s="43"/>
      <c r="G27" s="30">
        <v>1748451</v>
      </c>
      <c r="H27" s="30"/>
      <c r="I27" s="30"/>
      <c r="J27" s="30"/>
      <c r="K27" s="30"/>
      <c r="L27" s="30">
        <v>1748451</v>
      </c>
      <c r="M27" s="30">
        <v>1748451</v>
      </c>
      <c r="N27" s="30"/>
      <c r="O27" s="30"/>
      <c r="P27" s="30"/>
      <c r="Q27" s="30"/>
    </row>
    <row r="28" spans="1:17" ht="21" customHeight="1">
      <c r="A28" s="52" t="str">
        <f t="shared" si="0"/>
        <v xml:space="preserve">      市人民医院事业支出经费</v>
      </c>
      <c r="B28" s="53" t="s">
        <v>435</v>
      </c>
      <c r="C28" s="53" t="str">
        <f>"C17000000"&amp;"  "&amp;"电信和其他信息传输服务"</f>
        <v>C17000000  电信和其他信息传输服务</v>
      </c>
      <c r="D28" s="56" t="s">
        <v>413</v>
      </c>
      <c r="E28" s="57">
        <v>1</v>
      </c>
      <c r="F28" s="43"/>
      <c r="G28" s="30">
        <v>166500</v>
      </c>
      <c r="H28" s="30"/>
      <c r="I28" s="30"/>
      <c r="J28" s="30"/>
      <c r="K28" s="30"/>
      <c r="L28" s="30">
        <v>166500</v>
      </c>
      <c r="M28" s="30">
        <v>166500</v>
      </c>
      <c r="N28" s="30"/>
      <c r="O28" s="30"/>
      <c r="P28" s="30"/>
      <c r="Q28" s="30"/>
    </row>
    <row r="29" spans="1:17" ht="21" customHeight="1">
      <c r="A29" s="52" t="str">
        <f t="shared" si="0"/>
        <v xml:space="preserve">      市人民医院事业支出经费</v>
      </c>
      <c r="B29" s="53" t="s">
        <v>436</v>
      </c>
      <c r="C29" s="53" t="str">
        <f>"C17000000"&amp;"  "&amp;"电信和其他信息传输服务"</f>
        <v>C17000000  电信和其他信息传输服务</v>
      </c>
      <c r="D29" s="56" t="s">
        <v>413</v>
      </c>
      <c r="E29" s="57">
        <v>1</v>
      </c>
      <c r="F29" s="43"/>
      <c r="G29" s="30">
        <v>6640</v>
      </c>
      <c r="H29" s="30"/>
      <c r="I29" s="30"/>
      <c r="J29" s="30"/>
      <c r="K29" s="30"/>
      <c r="L29" s="30">
        <v>6640</v>
      </c>
      <c r="M29" s="30">
        <v>6640</v>
      </c>
      <c r="N29" s="30"/>
      <c r="O29" s="30"/>
      <c r="P29" s="30"/>
      <c r="Q29" s="30"/>
    </row>
    <row r="30" spans="1:17" ht="21" customHeight="1">
      <c r="A30" s="52" t="str">
        <f t="shared" si="0"/>
        <v xml:space="preserve">      市人民医院事业支出经费</v>
      </c>
      <c r="B30" s="53" t="s">
        <v>437</v>
      </c>
      <c r="C30" s="53" t="str">
        <f>"C23120000"&amp;"  "&amp;"维修和保养服务"</f>
        <v>C23120000  维修和保养服务</v>
      </c>
      <c r="D30" s="56" t="s">
        <v>415</v>
      </c>
      <c r="E30" s="57">
        <v>1</v>
      </c>
      <c r="F30" s="43"/>
      <c r="G30" s="30">
        <v>17500000</v>
      </c>
      <c r="H30" s="30"/>
      <c r="I30" s="30"/>
      <c r="J30" s="30"/>
      <c r="K30" s="30"/>
      <c r="L30" s="30">
        <v>17500000</v>
      </c>
      <c r="M30" s="30">
        <v>17500000</v>
      </c>
      <c r="N30" s="30"/>
      <c r="O30" s="30"/>
      <c r="P30" s="30"/>
      <c r="Q30" s="30"/>
    </row>
    <row r="31" spans="1:17" ht="21" customHeight="1">
      <c r="A31" s="52" t="str">
        <f t="shared" si="0"/>
        <v xml:space="preserve">      市人民医院事业支出经费</v>
      </c>
      <c r="B31" s="53" t="s">
        <v>438</v>
      </c>
      <c r="C31" s="53" t="str">
        <f>"A02061804"&amp;"  "&amp;"空调机"</f>
        <v>A02061804  空调机</v>
      </c>
      <c r="D31" s="56" t="s">
        <v>422</v>
      </c>
      <c r="E31" s="57">
        <v>25</v>
      </c>
      <c r="F31" s="43"/>
      <c r="G31" s="30">
        <v>137000</v>
      </c>
      <c r="H31" s="30"/>
      <c r="I31" s="30"/>
      <c r="J31" s="30"/>
      <c r="K31" s="30"/>
      <c r="L31" s="30">
        <v>137000</v>
      </c>
      <c r="M31" s="30">
        <v>137000</v>
      </c>
      <c r="N31" s="30"/>
      <c r="O31" s="30"/>
      <c r="P31" s="30"/>
      <c r="Q31" s="30"/>
    </row>
    <row r="32" spans="1:17" ht="21" customHeight="1">
      <c r="A32" s="52" t="str">
        <f t="shared" si="0"/>
        <v xml:space="preserve">      市人民医院事业支出经费</v>
      </c>
      <c r="B32" s="53" t="s">
        <v>439</v>
      </c>
      <c r="C32" s="53" t="str">
        <f>"A02000000"&amp;"  "&amp;"设备"</f>
        <v>A02000000  设备</v>
      </c>
      <c r="D32" s="56" t="s">
        <v>415</v>
      </c>
      <c r="E32" s="57">
        <v>1</v>
      </c>
      <c r="F32" s="43"/>
      <c r="G32" s="30">
        <v>3988000</v>
      </c>
      <c r="H32" s="30"/>
      <c r="I32" s="30"/>
      <c r="J32" s="30"/>
      <c r="K32" s="30"/>
      <c r="L32" s="30">
        <v>3988000</v>
      </c>
      <c r="M32" s="30">
        <v>3988000</v>
      </c>
      <c r="N32" s="30"/>
      <c r="O32" s="30"/>
      <c r="P32" s="30"/>
      <c r="Q32" s="30"/>
    </row>
    <row r="33" spans="1:17" ht="21" customHeight="1">
      <c r="A33" s="52" t="str">
        <f t="shared" si="0"/>
        <v xml:space="preserve">      市人民医院事业支出经费</v>
      </c>
      <c r="B33" s="53" t="s">
        <v>440</v>
      </c>
      <c r="C33" s="53" t="str">
        <f>"C99000000"&amp;"  "&amp;"其他服务"</f>
        <v>C99000000  其他服务</v>
      </c>
      <c r="D33" s="56" t="s">
        <v>413</v>
      </c>
      <c r="E33" s="57">
        <v>1</v>
      </c>
      <c r="F33" s="43"/>
      <c r="G33" s="30">
        <v>380000</v>
      </c>
      <c r="H33" s="30"/>
      <c r="I33" s="30"/>
      <c r="J33" s="30"/>
      <c r="K33" s="30"/>
      <c r="L33" s="30">
        <v>380000</v>
      </c>
      <c r="M33" s="30">
        <v>380000</v>
      </c>
      <c r="N33" s="30"/>
      <c r="O33" s="30"/>
      <c r="P33" s="30"/>
      <c r="Q33" s="30"/>
    </row>
    <row r="34" spans="1:17" ht="21" customHeight="1">
      <c r="A34" s="52" t="str">
        <f t="shared" si="0"/>
        <v xml:space="preserve">      市人民医院事业支出经费</v>
      </c>
      <c r="B34" s="53" t="s">
        <v>441</v>
      </c>
      <c r="C34" s="53" t="str">
        <f>"A02320000"&amp;"  "&amp;"医疗设备"</f>
        <v>A02320000  医疗设备</v>
      </c>
      <c r="D34" s="56" t="s">
        <v>415</v>
      </c>
      <c r="E34" s="57">
        <v>1</v>
      </c>
      <c r="F34" s="43"/>
      <c r="G34" s="30">
        <v>30000000</v>
      </c>
      <c r="H34" s="30"/>
      <c r="I34" s="30"/>
      <c r="J34" s="30"/>
      <c r="K34" s="30"/>
      <c r="L34" s="30">
        <v>30000000</v>
      </c>
      <c r="M34" s="30">
        <v>30000000</v>
      </c>
      <c r="N34" s="30"/>
      <c r="O34" s="30"/>
      <c r="P34" s="30"/>
      <c r="Q34" s="30"/>
    </row>
    <row r="35" spans="1:17" ht="21" customHeight="1">
      <c r="A35" s="52" t="str">
        <f t="shared" si="0"/>
        <v xml:space="preserve">      市人民医院事业支出经费</v>
      </c>
      <c r="B35" s="53" t="s">
        <v>442</v>
      </c>
      <c r="C35" s="53" t="str">
        <f>"A05040101"&amp;"  "&amp;"复印纸"</f>
        <v>A05040101  复印纸</v>
      </c>
      <c r="D35" s="56" t="s">
        <v>415</v>
      </c>
      <c r="E35" s="57">
        <v>1</v>
      </c>
      <c r="F35" s="43"/>
      <c r="G35" s="30">
        <v>450000</v>
      </c>
      <c r="H35" s="30"/>
      <c r="I35" s="30"/>
      <c r="J35" s="30"/>
      <c r="K35" s="30"/>
      <c r="L35" s="30">
        <v>450000</v>
      </c>
      <c r="M35" s="30">
        <v>450000</v>
      </c>
      <c r="N35" s="30"/>
      <c r="O35" s="30"/>
      <c r="P35" s="30"/>
      <c r="Q35" s="30"/>
    </row>
    <row r="36" spans="1:17" ht="21" customHeight="1">
      <c r="A36" s="52" t="str">
        <f t="shared" si="0"/>
        <v xml:space="preserve">      市人民医院事业支出经费</v>
      </c>
      <c r="B36" s="53" t="s">
        <v>443</v>
      </c>
      <c r="C36" s="53" t="str">
        <f>"A08060300"&amp;"  "&amp;"计算机软件"</f>
        <v>A08060300  计算机软件</v>
      </c>
      <c r="D36" s="56" t="s">
        <v>415</v>
      </c>
      <c r="E36" s="57">
        <v>1</v>
      </c>
      <c r="F36" s="43"/>
      <c r="G36" s="30">
        <v>7520000</v>
      </c>
      <c r="H36" s="30"/>
      <c r="I36" s="30"/>
      <c r="J36" s="30"/>
      <c r="K36" s="30"/>
      <c r="L36" s="30">
        <v>7520000</v>
      </c>
      <c r="M36" s="30">
        <v>7520000</v>
      </c>
      <c r="N36" s="30"/>
      <c r="O36" s="30"/>
      <c r="P36" s="30"/>
      <c r="Q36" s="30"/>
    </row>
    <row r="37" spans="1:17" ht="21" customHeight="1">
      <c r="A37" s="52" t="str">
        <f t="shared" si="0"/>
        <v xml:space="preserve">      市人民医院事业支出经费</v>
      </c>
      <c r="B37" s="53" t="s">
        <v>444</v>
      </c>
      <c r="C37" s="53" t="str">
        <f>"C18040000"&amp;"  "&amp;"保险服务"</f>
        <v>C18040000  保险服务</v>
      </c>
      <c r="D37" s="56" t="s">
        <v>425</v>
      </c>
      <c r="E37" s="57">
        <v>1</v>
      </c>
      <c r="F37" s="43"/>
      <c r="G37" s="30">
        <v>1350000</v>
      </c>
      <c r="H37" s="30"/>
      <c r="I37" s="30"/>
      <c r="J37" s="30"/>
      <c r="K37" s="30"/>
      <c r="L37" s="30">
        <v>1350000</v>
      </c>
      <c r="M37" s="30">
        <v>1350000</v>
      </c>
      <c r="N37" s="30"/>
      <c r="O37" s="30"/>
      <c r="P37" s="30"/>
      <c r="Q37" s="30"/>
    </row>
    <row r="38" spans="1:17" ht="21" customHeight="1">
      <c r="A38" s="52" t="str">
        <f t="shared" si="0"/>
        <v xml:space="preserve">      市人民医院事业支出经费</v>
      </c>
      <c r="B38" s="53" t="s">
        <v>445</v>
      </c>
      <c r="C38" s="53" t="str">
        <f>"C17000000"&amp;"  "&amp;"电信和其他信息传输服务"</f>
        <v>C17000000  电信和其他信息传输服务</v>
      </c>
      <c r="D38" s="56" t="s">
        <v>413</v>
      </c>
      <c r="E38" s="57">
        <v>1</v>
      </c>
      <c r="F38" s="43"/>
      <c r="G38" s="30">
        <v>3600</v>
      </c>
      <c r="H38" s="30"/>
      <c r="I38" s="30"/>
      <c r="J38" s="30"/>
      <c r="K38" s="30"/>
      <c r="L38" s="30">
        <v>3600</v>
      </c>
      <c r="M38" s="30">
        <v>3600</v>
      </c>
      <c r="N38" s="30"/>
      <c r="O38" s="30"/>
      <c r="P38" s="30"/>
      <c r="Q38" s="30"/>
    </row>
    <row r="39" spans="1:17" ht="21" customHeight="1">
      <c r="A39" s="52" t="str">
        <f t="shared" si="0"/>
        <v xml:space="preserve">      市人民医院事业支出经费</v>
      </c>
      <c r="B39" s="53" t="s">
        <v>446</v>
      </c>
      <c r="C39" s="53" t="str">
        <f>"A02000000"&amp;"  "&amp;"设备"</f>
        <v>A02000000  设备</v>
      </c>
      <c r="D39" s="56" t="s">
        <v>447</v>
      </c>
      <c r="E39" s="57">
        <v>1</v>
      </c>
      <c r="F39" s="43"/>
      <c r="G39" s="30">
        <v>900000</v>
      </c>
      <c r="H39" s="30"/>
      <c r="I39" s="30"/>
      <c r="J39" s="30"/>
      <c r="K39" s="30"/>
      <c r="L39" s="30">
        <v>900000</v>
      </c>
      <c r="M39" s="30">
        <v>900000</v>
      </c>
      <c r="N39" s="30"/>
      <c r="O39" s="30"/>
      <c r="P39" s="30"/>
      <c r="Q39" s="30"/>
    </row>
    <row r="40" spans="1:17" ht="21" customHeight="1">
      <c r="A40" s="52" t="str">
        <f t="shared" si="0"/>
        <v xml:space="preserve">      市人民医院事业支出经费</v>
      </c>
      <c r="B40" s="53" t="s">
        <v>448</v>
      </c>
      <c r="C40" s="53" t="str">
        <f>"C21040000"&amp;"  "&amp;"物业管理服务"</f>
        <v>C21040000  物业管理服务</v>
      </c>
      <c r="D40" s="56" t="s">
        <v>413</v>
      </c>
      <c r="E40" s="57">
        <v>1</v>
      </c>
      <c r="F40" s="43"/>
      <c r="G40" s="30">
        <v>175960</v>
      </c>
      <c r="H40" s="30"/>
      <c r="I40" s="30"/>
      <c r="J40" s="30"/>
      <c r="K40" s="30"/>
      <c r="L40" s="30">
        <v>175960</v>
      </c>
      <c r="M40" s="30">
        <v>175960</v>
      </c>
      <c r="N40" s="30"/>
      <c r="O40" s="30"/>
      <c r="P40" s="30"/>
      <c r="Q40" s="30"/>
    </row>
    <row r="41" spans="1:17" ht="21" customHeight="1">
      <c r="A41" s="52" t="str">
        <f t="shared" si="0"/>
        <v xml:space="preserve">      市人民医院事业支出经费</v>
      </c>
      <c r="B41" s="53" t="s">
        <v>449</v>
      </c>
      <c r="C41" s="53" t="str">
        <f>"C17000000"&amp;"  "&amp;"电信和其他信息传输服务"</f>
        <v>C17000000  电信和其他信息传输服务</v>
      </c>
      <c r="D41" s="56" t="s">
        <v>413</v>
      </c>
      <c r="E41" s="57">
        <v>1</v>
      </c>
      <c r="F41" s="43"/>
      <c r="G41" s="30">
        <v>4800</v>
      </c>
      <c r="H41" s="30"/>
      <c r="I41" s="30"/>
      <c r="J41" s="30"/>
      <c r="K41" s="30"/>
      <c r="L41" s="30">
        <v>4800</v>
      </c>
      <c r="M41" s="30">
        <v>4800</v>
      </c>
      <c r="N41" s="30"/>
      <c r="O41" s="30"/>
      <c r="P41" s="30"/>
      <c r="Q41" s="30"/>
    </row>
    <row r="42" spans="1:17" ht="21" customHeight="1">
      <c r="A42" s="52" t="str">
        <f t="shared" si="0"/>
        <v xml:space="preserve">      市人民医院事业支出经费</v>
      </c>
      <c r="B42" s="53" t="s">
        <v>450</v>
      </c>
      <c r="C42" s="53" t="str">
        <f>"C23120000"&amp;"  "&amp;"维修和保养服务"</f>
        <v>C23120000  维修和保养服务</v>
      </c>
      <c r="D42" s="56" t="s">
        <v>413</v>
      </c>
      <c r="E42" s="57">
        <v>1</v>
      </c>
      <c r="F42" s="43"/>
      <c r="G42" s="30">
        <v>14160</v>
      </c>
      <c r="H42" s="30"/>
      <c r="I42" s="30"/>
      <c r="J42" s="30"/>
      <c r="K42" s="30"/>
      <c r="L42" s="30">
        <v>14160</v>
      </c>
      <c r="M42" s="30">
        <v>14160</v>
      </c>
      <c r="N42" s="30"/>
      <c r="O42" s="30"/>
      <c r="P42" s="30"/>
      <c r="Q42" s="30"/>
    </row>
    <row r="43" spans="1:17" ht="21" customHeight="1">
      <c r="A43" s="52" t="str">
        <f t="shared" si="0"/>
        <v xml:space="preserve">      市人民医院事业支出经费</v>
      </c>
      <c r="B43" s="53" t="s">
        <v>451</v>
      </c>
      <c r="C43" s="53" t="str">
        <f>"C23120000"&amp;"  "&amp;"维修和保养服务"</f>
        <v>C23120000  维修和保养服务</v>
      </c>
      <c r="D43" s="56" t="s">
        <v>413</v>
      </c>
      <c r="E43" s="57">
        <v>1</v>
      </c>
      <c r="F43" s="43"/>
      <c r="G43" s="30">
        <v>170000</v>
      </c>
      <c r="H43" s="30"/>
      <c r="I43" s="30"/>
      <c r="J43" s="30"/>
      <c r="K43" s="30"/>
      <c r="L43" s="30">
        <v>170000</v>
      </c>
      <c r="M43" s="30">
        <v>170000</v>
      </c>
      <c r="N43" s="30"/>
      <c r="O43" s="30"/>
      <c r="P43" s="30"/>
      <c r="Q43" s="30"/>
    </row>
    <row r="44" spans="1:17" ht="21" customHeight="1">
      <c r="A44" s="52" t="str">
        <f t="shared" si="0"/>
        <v xml:space="preserve">      市人民医院事业支出经费</v>
      </c>
      <c r="B44" s="53" t="s">
        <v>452</v>
      </c>
      <c r="C44" s="53" t="str">
        <f>"C16070000"&amp;"  "&amp;"运行维护服务"</f>
        <v>C16070000  运行维护服务</v>
      </c>
      <c r="D44" s="56" t="s">
        <v>415</v>
      </c>
      <c r="E44" s="57">
        <v>1</v>
      </c>
      <c r="F44" s="43"/>
      <c r="G44" s="30">
        <v>2522434</v>
      </c>
      <c r="H44" s="30"/>
      <c r="I44" s="30"/>
      <c r="J44" s="30"/>
      <c r="K44" s="30"/>
      <c r="L44" s="30">
        <v>2522434</v>
      </c>
      <c r="M44" s="30">
        <v>2522434</v>
      </c>
      <c r="N44" s="30"/>
      <c r="O44" s="30"/>
      <c r="P44" s="30"/>
      <c r="Q44" s="30"/>
    </row>
    <row r="45" spans="1:17" ht="21" customHeight="1">
      <c r="A45" s="52" t="str">
        <f t="shared" si="0"/>
        <v xml:space="preserve">      市人民医院事业支出经费</v>
      </c>
      <c r="B45" s="53" t="s">
        <v>453</v>
      </c>
      <c r="C45" s="53" t="str">
        <f>"C06020000"&amp;"  "&amp;"广播、电视、电影和音像服务"</f>
        <v>C06020000  广播、电视、电影和音像服务</v>
      </c>
      <c r="D45" s="56" t="s">
        <v>413</v>
      </c>
      <c r="E45" s="57">
        <v>1</v>
      </c>
      <c r="F45" s="43"/>
      <c r="G45" s="30">
        <v>36000</v>
      </c>
      <c r="H45" s="30"/>
      <c r="I45" s="30"/>
      <c r="J45" s="30"/>
      <c r="K45" s="30"/>
      <c r="L45" s="30">
        <v>36000</v>
      </c>
      <c r="M45" s="30">
        <v>36000</v>
      </c>
      <c r="N45" s="30"/>
      <c r="O45" s="30"/>
      <c r="P45" s="30"/>
      <c r="Q45" s="30"/>
    </row>
    <row r="46" spans="1:17" ht="21" customHeight="1">
      <c r="A46" s="52" t="str">
        <f t="shared" si="0"/>
        <v xml:space="preserve">      市人民医院事业支出经费</v>
      </c>
      <c r="B46" s="53" t="s">
        <v>454</v>
      </c>
      <c r="C46" s="53" t="str">
        <f>"C99000000"&amp;"  "&amp;"其他服务"</f>
        <v>C99000000  其他服务</v>
      </c>
      <c r="D46" s="56" t="s">
        <v>413</v>
      </c>
      <c r="E46" s="57">
        <v>1</v>
      </c>
      <c r="F46" s="43"/>
      <c r="G46" s="30">
        <v>2400000</v>
      </c>
      <c r="H46" s="30"/>
      <c r="I46" s="30"/>
      <c r="J46" s="30"/>
      <c r="K46" s="30"/>
      <c r="L46" s="30">
        <v>2400000</v>
      </c>
      <c r="M46" s="30">
        <v>2400000</v>
      </c>
      <c r="N46" s="30"/>
      <c r="O46" s="30"/>
      <c r="P46" s="30"/>
      <c r="Q46" s="30"/>
    </row>
    <row r="47" spans="1:17" ht="21" customHeight="1">
      <c r="A47" s="142" t="s">
        <v>328</v>
      </c>
      <c r="B47" s="143"/>
      <c r="C47" s="143"/>
      <c r="D47" s="143"/>
      <c r="E47" s="144"/>
      <c r="F47" s="55">
        <v>2160000</v>
      </c>
      <c r="G47" s="30">
        <v>148262075</v>
      </c>
      <c r="H47" s="30"/>
      <c r="I47" s="30"/>
      <c r="J47" s="30"/>
      <c r="K47" s="30"/>
      <c r="L47" s="30">
        <v>148262075</v>
      </c>
      <c r="M47" s="30">
        <v>148262075</v>
      </c>
      <c r="N47" s="30"/>
      <c r="O47" s="30"/>
      <c r="P47" s="30"/>
      <c r="Q47" s="30"/>
    </row>
  </sheetData>
  <mergeCells count="17">
    <mergeCell ref="G5:G6"/>
    <mergeCell ref="L5:Q5"/>
    <mergeCell ref="F4:F6"/>
    <mergeCell ref="A1:Q1"/>
    <mergeCell ref="A47:E47"/>
    <mergeCell ref="H5:H6"/>
    <mergeCell ref="A2:Q2"/>
    <mergeCell ref="A4:A6"/>
    <mergeCell ref="B4:B6"/>
    <mergeCell ref="C4:C6"/>
    <mergeCell ref="D4:D6"/>
    <mergeCell ref="E4:E6"/>
    <mergeCell ref="G4:Q4"/>
    <mergeCell ref="I5:I6"/>
    <mergeCell ref="J5:J6"/>
    <mergeCell ref="A3:E3"/>
    <mergeCell ref="K5:K6"/>
  </mergeCells>
  <phoneticPr fontId="22" type="noConversion"/>
  <pageMargins left="0.70866141732283472" right="0.70866141732283472" top="0.35433070866141736" bottom="0.55118110236220474" header="0.31496062992125984" footer="0.31496062992125984"/>
  <pageSetup paperSize="9" scale="70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N12"/>
  <sheetViews>
    <sheetView showZeros="0" topLeftCell="C1" workbookViewId="0">
      <selection activeCell="L16" sqref="L16"/>
    </sheetView>
  </sheetViews>
  <sheetFormatPr defaultColWidth="9.125" defaultRowHeight="14.25" customHeight="1"/>
  <cols>
    <col min="1" max="1" width="24.125" customWidth="1"/>
    <col min="2" max="2" width="17.25" customWidth="1"/>
    <col min="3" max="3" width="18.75" customWidth="1"/>
    <col min="4" max="6" width="16.625" customWidth="1"/>
    <col min="7" max="7" width="10.625" customWidth="1"/>
    <col min="8" max="8" width="12.375" customWidth="1"/>
    <col min="9" max="9" width="10.875" customWidth="1"/>
    <col min="10" max="10" width="13.75" customWidth="1"/>
    <col min="11" max="11" width="16.625" customWidth="1"/>
    <col min="12" max="12" width="8.75" customWidth="1"/>
    <col min="13" max="13" width="11.75" customWidth="1"/>
    <col min="14" max="14" width="12.75" customWidth="1"/>
  </cols>
  <sheetData>
    <row r="1" spans="1:14" ht="13.5" customHeight="1">
      <c r="A1" s="156" t="s">
        <v>455</v>
      </c>
      <c r="B1" s="156"/>
      <c r="C1" s="156"/>
      <c r="D1" s="156"/>
      <c r="E1" s="156"/>
      <c r="F1" s="156"/>
      <c r="G1" s="156"/>
      <c r="H1" s="157"/>
      <c r="I1" s="156"/>
      <c r="J1" s="156"/>
      <c r="K1" s="156"/>
      <c r="L1" s="158"/>
      <c r="M1" s="157"/>
      <c r="N1" s="159"/>
    </row>
    <row r="2" spans="1:14" ht="27.75" customHeight="1">
      <c r="A2" s="145" t="s">
        <v>563</v>
      </c>
      <c r="B2" s="163"/>
      <c r="C2" s="163"/>
      <c r="D2" s="163"/>
      <c r="E2" s="163"/>
      <c r="F2" s="163"/>
      <c r="G2" s="163"/>
      <c r="H2" s="164"/>
      <c r="I2" s="163"/>
      <c r="J2" s="163"/>
      <c r="K2" s="163"/>
      <c r="L2" s="122"/>
      <c r="M2" s="164"/>
      <c r="N2" s="163"/>
    </row>
    <row r="3" spans="1:14" ht="18.75" customHeight="1">
      <c r="A3" s="173" t="str">
        <f>"单位名称："&amp;"玉溪市人民医院"</f>
        <v>单位名称：玉溪市人民医院</v>
      </c>
      <c r="B3" s="133"/>
      <c r="C3" s="133"/>
      <c r="D3" s="38"/>
      <c r="E3" s="38"/>
      <c r="F3" s="38"/>
      <c r="G3" s="38"/>
      <c r="H3" s="58"/>
      <c r="I3" s="59"/>
      <c r="J3" s="59"/>
      <c r="K3" s="59"/>
      <c r="L3" s="45"/>
      <c r="M3" s="60"/>
      <c r="N3" s="61" t="s">
        <v>2</v>
      </c>
    </row>
    <row r="4" spans="1:14" ht="15.75" customHeight="1">
      <c r="A4" s="165" t="s">
        <v>402</v>
      </c>
      <c r="B4" s="168" t="s">
        <v>456</v>
      </c>
      <c r="C4" s="168" t="s">
        <v>457</v>
      </c>
      <c r="D4" s="169" t="s">
        <v>144</v>
      </c>
      <c r="E4" s="169"/>
      <c r="F4" s="169"/>
      <c r="G4" s="169"/>
      <c r="H4" s="170"/>
      <c r="I4" s="169"/>
      <c r="J4" s="169"/>
      <c r="K4" s="169"/>
      <c r="L4" s="171"/>
      <c r="M4" s="170"/>
      <c r="N4" s="172"/>
    </row>
    <row r="5" spans="1:14" ht="17.25" customHeight="1">
      <c r="A5" s="166"/>
      <c r="B5" s="161"/>
      <c r="C5" s="161"/>
      <c r="D5" s="161" t="s">
        <v>30</v>
      </c>
      <c r="E5" s="161" t="s">
        <v>33</v>
      </c>
      <c r="F5" s="161" t="s">
        <v>408</v>
      </c>
      <c r="G5" s="161" t="s">
        <v>409</v>
      </c>
      <c r="H5" s="174" t="s">
        <v>410</v>
      </c>
      <c r="I5" s="176" t="s">
        <v>411</v>
      </c>
      <c r="J5" s="176"/>
      <c r="K5" s="176"/>
      <c r="L5" s="177"/>
      <c r="M5" s="178"/>
      <c r="N5" s="162"/>
    </row>
    <row r="6" spans="1:14" ht="54" customHeight="1">
      <c r="A6" s="167"/>
      <c r="B6" s="162"/>
      <c r="C6" s="162"/>
      <c r="D6" s="162"/>
      <c r="E6" s="162"/>
      <c r="F6" s="162"/>
      <c r="G6" s="162"/>
      <c r="H6" s="175"/>
      <c r="I6" s="62" t="s">
        <v>32</v>
      </c>
      <c r="J6" s="62" t="s">
        <v>39</v>
      </c>
      <c r="K6" s="62" t="s">
        <v>151</v>
      </c>
      <c r="L6" s="65" t="s">
        <v>41</v>
      </c>
      <c r="M6" s="64" t="s">
        <v>42</v>
      </c>
      <c r="N6" s="62" t="s">
        <v>43</v>
      </c>
    </row>
    <row r="7" spans="1:14" ht="15" customHeight="1">
      <c r="A7" s="63">
        <v>1</v>
      </c>
      <c r="B7" s="62">
        <v>2</v>
      </c>
      <c r="C7" s="62">
        <v>3</v>
      </c>
      <c r="D7" s="64">
        <v>4</v>
      </c>
      <c r="E7" s="64">
        <v>5</v>
      </c>
      <c r="F7" s="64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</row>
    <row r="8" spans="1:14" ht="21" customHeight="1">
      <c r="A8" s="52"/>
      <c r="B8" s="53"/>
      <c r="C8" s="53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21" customHeight="1">
      <c r="A9" s="52"/>
      <c r="B9" s="53"/>
      <c r="C9" s="53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21" customHeight="1">
      <c r="A10" s="142" t="s">
        <v>328</v>
      </c>
      <c r="B10" s="143"/>
      <c r="C10" s="16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2" spans="1:14" s="79" customFormat="1">
      <c r="A12" s="100" t="s">
        <v>564</v>
      </c>
      <c r="B12" s="100"/>
      <c r="C12" s="100"/>
      <c r="D12" s="100"/>
      <c r="E12" s="100"/>
      <c r="F12" s="100"/>
    </row>
  </sheetData>
  <mergeCells count="15">
    <mergeCell ref="A12:F12"/>
    <mergeCell ref="A1:N1"/>
    <mergeCell ref="A10:C10"/>
    <mergeCell ref="E5:E6"/>
    <mergeCell ref="A2:N2"/>
    <mergeCell ref="A4:A6"/>
    <mergeCell ref="B4:B6"/>
    <mergeCell ref="C4:C6"/>
    <mergeCell ref="D4:N4"/>
    <mergeCell ref="F5:F6"/>
    <mergeCell ref="G5:G6"/>
    <mergeCell ref="A3:C3"/>
    <mergeCell ref="H5:H6"/>
    <mergeCell ref="D5:D6"/>
    <mergeCell ref="I5:N5"/>
  </mergeCells>
  <phoneticPr fontId="22" type="noConversion"/>
  <pageMargins left="0.7" right="0.7" top="0.75" bottom="0.75" header="0.3" footer="0.3"/>
  <pageSetup paperSize="9" scale="64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11"/>
  <sheetViews>
    <sheetView showZeros="0" workbookViewId="0">
      <selection sqref="A1:N12"/>
    </sheetView>
  </sheetViews>
  <sheetFormatPr defaultColWidth="9.125" defaultRowHeight="14.25" customHeight="1"/>
  <cols>
    <col min="1" max="1" width="36.375" customWidth="1"/>
    <col min="2" max="13" width="17.125" customWidth="1"/>
    <col min="14" max="14" width="17" customWidth="1"/>
  </cols>
  <sheetData>
    <row r="1" spans="1:23" ht="13.5" customHeight="1">
      <c r="A1" s="140" t="s">
        <v>458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1"/>
    </row>
    <row r="2" spans="1:23" ht="27.75" customHeight="1">
      <c r="A2" s="145" t="s">
        <v>459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3" spans="1:23" ht="18" customHeight="1">
      <c r="A3" s="173" t="str">
        <f>"单位名称："&amp;"玉溪市人民医院"</f>
        <v>单位名称：玉溪市人民医院</v>
      </c>
      <c r="B3" s="133"/>
      <c r="C3" s="133"/>
      <c r="D3" s="181"/>
      <c r="E3" s="182"/>
      <c r="F3" s="182"/>
      <c r="G3" s="182"/>
      <c r="H3" s="182"/>
      <c r="I3" s="182"/>
      <c r="N3" s="45" t="s">
        <v>2</v>
      </c>
    </row>
    <row r="4" spans="1:23" ht="19.5" customHeight="1">
      <c r="A4" s="129" t="s">
        <v>460</v>
      </c>
      <c r="B4" s="179" t="s">
        <v>144</v>
      </c>
      <c r="C4" s="180"/>
      <c r="D4" s="180"/>
      <c r="E4" s="179" t="s">
        <v>461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1:23" ht="40.5" customHeight="1">
      <c r="A5" s="128"/>
      <c r="B5" s="67" t="s">
        <v>30</v>
      </c>
      <c r="C5" s="39" t="s">
        <v>33</v>
      </c>
      <c r="D5" s="68" t="s">
        <v>462</v>
      </c>
      <c r="E5" s="41" t="s">
        <v>463</v>
      </c>
      <c r="F5" s="41" t="s">
        <v>464</v>
      </c>
      <c r="G5" s="41" t="s">
        <v>465</v>
      </c>
      <c r="H5" s="41" t="s">
        <v>466</v>
      </c>
      <c r="I5" s="41" t="s">
        <v>467</v>
      </c>
      <c r="J5" s="41" t="s">
        <v>468</v>
      </c>
      <c r="K5" s="41" t="s">
        <v>469</v>
      </c>
      <c r="L5" s="41" t="s">
        <v>470</v>
      </c>
      <c r="M5" s="41" t="s">
        <v>471</v>
      </c>
      <c r="N5" s="41" t="s">
        <v>472</v>
      </c>
    </row>
    <row r="6" spans="1:23" ht="19.5" customHeight="1">
      <c r="A6" s="41">
        <v>1</v>
      </c>
      <c r="B6" s="41">
        <v>2</v>
      </c>
      <c r="C6" s="41">
        <v>3</v>
      </c>
      <c r="D6" s="66">
        <v>4</v>
      </c>
      <c r="E6" s="41">
        <v>5</v>
      </c>
      <c r="F6" s="41">
        <v>6</v>
      </c>
      <c r="G6" s="41">
        <v>7</v>
      </c>
      <c r="H6" s="66">
        <v>8</v>
      </c>
      <c r="I6" s="41">
        <v>9</v>
      </c>
      <c r="J6" s="41">
        <v>10</v>
      </c>
      <c r="K6" s="41">
        <v>11</v>
      </c>
      <c r="L6" s="66">
        <v>12</v>
      </c>
      <c r="M6" s="41">
        <v>13</v>
      </c>
      <c r="N6" s="41">
        <v>14</v>
      </c>
    </row>
    <row r="7" spans="1:23" ht="20.25" customHeight="1">
      <c r="A7" s="37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23" ht="20.25" customHeight="1">
      <c r="A8" s="37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23" ht="20.25" customHeight="1">
      <c r="A9" s="35" t="s">
        <v>30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1" spans="1:23" s="81" customFormat="1" ht="14.25" customHeight="1">
      <c r="A11" s="80" t="s">
        <v>565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</sheetData>
  <mergeCells count="6">
    <mergeCell ref="A1:N1"/>
    <mergeCell ref="A2:N2"/>
    <mergeCell ref="A4:A5"/>
    <mergeCell ref="B4:D4"/>
    <mergeCell ref="E4:N4"/>
    <mergeCell ref="A3:I3"/>
  </mergeCells>
  <phoneticPr fontId="22" type="noConversion"/>
  <pageMargins left="0.7" right="0.7" top="0.75" bottom="0.75" header="0.3" footer="0.3"/>
  <pageSetup paperSize="9" scale="51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9"/>
  <sheetViews>
    <sheetView showZeros="0" workbookViewId="0">
      <selection activeCell="J13" sqref="J13"/>
    </sheetView>
  </sheetViews>
  <sheetFormatPr defaultColWidth="9.125" defaultRowHeight="12" customHeight="1"/>
  <cols>
    <col min="1" max="1" width="28.5" customWidth="1"/>
    <col min="2" max="2" width="23" customWidth="1"/>
    <col min="3" max="3" width="17.125" customWidth="1"/>
    <col min="4" max="4" width="21" customWidth="1"/>
    <col min="5" max="5" width="23.625" customWidth="1"/>
    <col min="6" max="6" width="11.25" customWidth="1"/>
    <col min="7" max="7" width="10.375" customWidth="1"/>
    <col min="8" max="8" width="9.375" customWidth="1"/>
    <col min="9" max="9" width="13.375" customWidth="1"/>
    <col min="10" max="10" width="21" customWidth="1"/>
  </cols>
  <sheetData>
    <row r="1" spans="1:10" ht="12" customHeight="1">
      <c r="A1" s="140" t="s">
        <v>473</v>
      </c>
      <c r="B1" s="140"/>
      <c r="C1" s="140"/>
      <c r="D1" s="140"/>
      <c r="E1" s="140"/>
      <c r="F1" s="140"/>
      <c r="G1" s="140"/>
      <c r="H1" s="140"/>
      <c r="I1" s="140"/>
      <c r="J1" s="141"/>
    </row>
    <row r="2" spans="1:10" ht="28.5" customHeight="1">
      <c r="A2" s="183" t="s">
        <v>474</v>
      </c>
      <c r="B2" s="184"/>
      <c r="C2" s="184"/>
      <c r="D2" s="184"/>
      <c r="E2" s="184"/>
      <c r="F2" s="185"/>
      <c r="G2" s="184"/>
      <c r="H2" s="185"/>
      <c r="I2" s="185"/>
      <c r="J2" s="184"/>
    </row>
    <row r="3" spans="1:10" ht="15" customHeight="1">
      <c r="A3" s="106" t="str">
        <f>"单位名称："&amp;"玉溪市人民医院"</f>
        <v>单位名称：玉溪市人民医院</v>
      </c>
      <c r="B3" s="123"/>
      <c r="C3" s="123"/>
      <c r="D3" s="123"/>
      <c r="E3" s="123"/>
      <c r="F3" s="123"/>
      <c r="G3" s="123"/>
      <c r="H3" s="123"/>
    </row>
    <row r="4" spans="1:10" ht="14.25" customHeight="1">
      <c r="A4" s="32" t="s">
        <v>331</v>
      </c>
      <c r="B4" s="32" t="s">
        <v>332</v>
      </c>
      <c r="C4" s="32" t="s">
        <v>333</v>
      </c>
      <c r="D4" s="32" t="s">
        <v>334</v>
      </c>
      <c r="E4" s="32" t="s">
        <v>335</v>
      </c>
      <c r="F4" s="33" t="s">
        <v>336</v>
      </c>
      <c r="G4" s="32" t="s">
        <v>337</v>
      </c>
      <c r="H4" s="33" t="s">
        <v>338</v>
      </c>
      <c r="I4" s="33" t="s">
        <v>339</v>
      </c>
      <c r="J4" s="32" t="s">
        <v>340</v>
      </c>
    </row>
    <row r="5" spans="1:10" ht="14.25" customHeight="1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3">
        <v>6</v>
      </c>
      <c r="G5" s="32">
        <v>7</v>
      </c>
      <c r="H5" s="33">
        <v>8</v>
      </c>
      <c r="I5" s="33">
        <v>9</v>
      </c>
      <c r="J5" s="32">
        <v>10</v>
      </c>
    </row>
    <row r="6" spans="1:10" ht="15" customHeight="1">
      <c r="A6" s="28"/>
      <c r="B6" s="34"/>
      <c r="C6" s="34"/>
      <c r="D6" s="34"/>
      <c r="E6" s="35"/>
      <c r="F6" s="36"/>
      <c r="G6" s="35"/>
      <c r="H6" s="36"/>
      <c r="I6" s="36"/>
      <c r="J6" s="35"/>
    </row>
    <row r="7" spans="1:10" ht="33.75" customHeight="1">
      <c r="A7" s="28"/>
      <c r="B7" s="28"/>
      <c r="C7" s="28"/>
      <c r="D7" s="28"/>
      <c r="E7" s="28"/>
      <c r="F7" s="28"/>
      <c r="G7" s="37"/>
      <c r="H7" s="28"/>
      <c r="I7" s="28"/>
      <c r="J7" s="28"/>
    </row>
    <row r="9" spans="1:10" s="81" customFormat="1">
      <c r="A9" s="79" t="s">
        <v>566</v>
      </c>
      <c r="B9" s="80"/>
      <c r="C9" s="80"/>
      <c r="D9" s="80"/>
      <c r="E9" s="80"/>
      <c r="G9" s="80"/>
      <c r="J9" s="80"/>
    </row>
  </sheetData>
  <mergeCells count="3">
    <mergeCell ref="A2:J2"/>
    <mergeCell ref="A3:H3"/>
    <mergeCell ref="A1:J1"/>
  </mergeCells>
  <phoneticPr fontId="22" type="noConversion"/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H42"/>
  <sheetViews>
    <sheetView showZeros="0" topLeftCell="A19" workbookViewId="0">
      <selection activeCell="C6" sqref="C6"/>
    </sheetView>
  </sheetViews>
  <sheetFormatPr defaultColWidth="8.875" defaultRowHeight="15" customHeight="1"/>
  <cols>
    <col min="1" max="1" width="16.875" customWidth="1"/>
    <col min="2" max="2" width="14.875" customWidth="1"/>
    <col min="3" max="3" width="23.5" customWidth="1"/>
    <col min="4" max="4" width="34.75" customWidth="1"/>
    <col min="5" max="6" width="9" customWidth="1"/>
    <col min="7" max="8" width="15.125" customWidth="1"/>
  </cols>
  <sheetData>
    <row r="1" spans="1:8" ht="18.75" customHeight="1">
      <c r="A1" s="188" t="s">
        <v>475</v>
      </c>
      <c r="B1" s="188"/>
      <c r="C1" s="188"/>
      <c r="D1" s="188"/>
      <c r="E1" s="188"/>
      <c r="F1" s="188"/>
      <c r="G1" s="188"/>
      <c r="H1" s="188" t="s">
        <v>475</v>
      </c>
    </row>
    <row r="2" spans="1:8" ht="28.5" customHeight="1">
      <c r="A2" s="189" t="s">
        <v>476</v>
      </c>
      <c r="B2" s="189"/>
      <c r="C2" s="189"/>
      <c r="D2" s="189"/>
      <c r="E2" s="189"/>
      <c r="F2" s="189"/>
      <c r="G2" s="189"/>
      <c r="H2" s="189"/>
    </row>
    <row r="3" spans="1:8" ht="18.75" customHeight="1">
      <c r="A3" s="187" t="str">
        <f>"单位名称："&amp;"玉溪市人民医院"</f>
        <v>单位名称：玉溪市人民医院</v>
      </c>
      <c r="B3" s="187"/>
      <c r="C3" s="187"/>
      <c r="D3" s="187"/>
      <c r="E3" s="187"/>
      <c r="F3" s="187"/>
      <c r="G3" s="187"/>
      <c r="H3" s="187"/>
    </row>
    <row r="4" spans="1:8" ht="18.75" customHeight="1">
      <c r="A4" s="99" t="s">
        <v>137</v>
      </c>
      <c r="B4" s="99" t="s">
        <v>477</v>
      </c>
      <c r="C4" s="99" t="s">
        <v>478</v>
      </c>
      <c r="D4" s="99" t="s">
        <v>479</v>
      </c>
      <c r="E4" s="99" t="s">
        <v>480</v>
      </c>
      <c r="F4" s="99" t="s">
        <v>481</v>
      </c>
      <c r="G4" s="99"/>
      <c r="H4" s="99"/>
    </row>
    <row r="5" spans="1:8" ht="18.75" customHeight="1">
      <c r="A5" s="99"/>
      <c r="B5" s="99"/>
      <c r="C5" s="99"/>
      <c r="D5" s="99"/>
      <c r="E5" s="99"/>
      <c r="F5" s="17" t="s">
        <v>406</v>
      </c>
      <c r="G5" s="17" t="s">
        <v>482</v>
      </c>
      <c r="H5" s="17" t="s">
        <v>483</v>
      </c>
    </row>
    <row r="6" spans="1:8" ht="18.75" customHeight="1">
      <c r="A6" s="69" t="s">
        <v>44</v>
      </c>
      <c r="B6" s="69" t="s">
        <v>45</v>
      </c>
      <c r="C6" s="69" t="s">
        <v>46</v>
      </c>
      <c r="D6" s="69" t="s">
        <v>47</v>
      </c>
      <c r="E6" s="69" t="s">
        <v>48</v>
      </c>
      <c r="F6" s="69" t="s">
        <v>49</v>
      </c>
      <c r="G6" s="69" t="s">
        <v>50</v>
      </c>
      <c r="H6" s="69" t="s">
        <v>51</v>
      </c>
    </row>
    <row r="7" spans="1:8" ht="18" customHeight="1">
      <c r="A7" s="9" t="s">
        <v>64</v>
      </c>
      <c r="B7" s="9" t="s">
        <v>484</v>
      </c>
      <c r="C7" s="9" t="s">
        <v>485</v>
      </c>
      <c r="D7" s="9" t="s">
        <v>486</v>
      </c>
      <c r="E7" s="70" t="s">
        <v>422</v>
      </c>
      <c r="F7" s="71">
        <v>25</v>
      </c>
      <c r="G7" s="13">
        <v>5480</v>
      </c>
      <c r="H7" s="13">
        <v>137000</v>
      </c>
    </row>
    <row r="8" spans="1:8" ht="18" customHeight="1">
      <c r="A8" s="9" t="s">
        <v>64</v>
      </c>
      <c r="B8" s="9" t="s">
        <v>484</v>
      </c>
      <c r="C8" s="9" t="s">
        <v>487</v>
      </c>
      <c r="D8" s="9" t="s">
        <v>488</v>
      </c>
      <c r="E8" s="70" t="s">
        <v>422</v>
      </c>
      <c r="F8" s="71">
        <v>5</v>
      </c>
      <c r="G8" s="13">
        <v>4000</v>
      </c>
      <c r="H8" s="13">
        <v>20000</v>
      </c>
    </row>
    <row r="9" spans="1:8" ht="18" customHeight="1">
      <c r="A9" s="9" t="s">
        <v>64</v>
      </c>
      <c r="B9" s="9" t="s">
        <v>484</v>
      </c>
      <c r="C9" s="9" t="s">
        <v>489</v>
      </c>
      <c r="D9" s="9" t="s">
        <v>490</v>
      </c>
      <c r="E9" s="70" t="s">
        <v>422</v>
      </c>
      <c r="F9" s="71">
        <v>2</v>
      </c>
      <c r="G9" s="13">
        <v>40000</v>
      </c>
      <c r="H9" s="13">
        <v>80000</v>
      </c>
    </row>
    <row r="10" spans="1:8" ht="18" customHeight="1">
      <c r="A10" s="9" t="s">
        <v>64</v>
      </c>
      <c r="B10" s="9" t="s">
        <v>484</v>
      </c>
      <c r="C10" s="9" t="s">
        <v>491</v>
      </c>
      <c r="D10" s="9" t="s">
        <v>492</v>
      </c>
      <c r="E10" s="70" t="s">
        <v>422</v>
      </c>
      <c r="F10" s="71">
        <v>4</v>
      </c>
      <c r="G10" s="13">
        <v>6250</v>
      </c>
      <c r="H10" s="13">
        <v>25000</v>
      </c>
    </row>
    <row r="11" spans="1:8" ht="18" customHeight="1">
      <c r="A11" s="9" t="s">
        <v>64</v>
      </c>
      <c r="B11" s="9" t="s">
        <v>484</v>
      </c>
      <c r="C11" s="9" t="s">
        <v>493</v>
      </c>
      <c r="D11" s="9" t="s">
        <v>494</v>
      </c>
      <c r="E11" s="70" t="s">
        <v>495</v>
      </c>
      <c r="F11" s="71">
        <v>9</v>
      </c>
      <c r="G11" s="13">
        <v>3000</v>
      </c>
      <c r="H11" s="13">
        <v>27000</v>
      </c>
    </row>
    <row r="12" spans="1:8" ht="18" customHeight="1">
      <c r="A12" s="9" t="s">
        <v>64</v>
      </c>
      <c r="B12" s="9" t="s">
        <v>484</v>
      </c>
      <c r="C12" s="9" t="s">
        <v>489</v>
      </c>
      <c r="D12" s="9" t="s">
        <v>496</v>
      </c>
      <c r="E12" s="70" t="s">
        <v>422</v>
      </c>
      <c r="F12" s="71">
        <v>2</v>
      </c>
      <c r="G12" s="13">
        <v>19800</v>
      </c>
      <c r="H12" s="13">
        <v>39600</v>
      </c>
    </row>
    <row r="13" spans="1:8" ht="18" customHeight="1">
      <c r="A13" s="9" t="s">
        <v>64</v>
      </c>
      <c r="B13" s="9" t="s">
        <v>484</v>
      </c>
      <c r="C13" s="9" t="s">
        <v>497</v>
      </c>
      <c r="D13" s="9" t="s">
        <v>498</v>
      </c>
      <c r="E13" s="70" t="s">
        <v>422</v>
      </c>
      <c r="F13" s="71">
        <v>500</v>
      </c>
      <c r="G13" s="13">
        <v>5380</v>
      </c>
      <c r="H13" s="13">
        <v>2690000</v>
      </c>
    </row>
    <row r="14" spans="1:8" ht="18" customHeight="1">
      <c r="A14" s="9" t="s">
        <v>64</v>
      </c>
      <c r="B14" s="9" t="s">
        <v>484</v>
      </c>
      <c r="C14" s="9" t="s">
        <v>499</v>
      </c>
      <c r="D14" s="9" t="s">
        <v>500</v>
      </c>
      <c r="E14" s="70" t="s">
        <v>422</v>
      </c>
      <c r="F14" s="71">
        <v>5</v>
      </c>
      <c r="G14" s="13">
        <v>6860</v>
      </c>
      <c r="H14" s="13">
        <v>34300</v>
      </c>
    </row>
    <row r="15" spans="1:8" ht="18" customHeight="1">
      <c r="A15" s="9" t="s">
        <v>64</v>
      </c>
      <c r="B15" s="9" t="s">
        <v>484</v>
      </c>
      <c r="C15" s="9" t="s">
        <v>501</v>
      </c>
      <c r="D15" s="9" t="s">
        <v>502</v>
      </c>
      <c r="E15" s="70" t="s">
        <v>422</v>
      </c>
      <c r="F15" s="71">
        <v>10</v>
      </c>
      <c r="G15" s="13">
        <v>1480</v>
      </c>
      <c r="H15" s="13">
        <v>14800</v>
      </c>
    </row>
    <row r="16" spans="1:8" ht="18" customHeight="1">
      <c r="A16" s="9" t="s">
        <v>64</v>
      </c>
      <c r="B16" s="9" t="s">
        <v>484</v>
      </c>
      <c r="C16" s="9" t="s">
        <v>503</v>
      </c>
      <c r="D16" s="9" t="s">
        <v>504</v>
      </c>
      <c r="E16" s="70" t="s">
        <v>447</v>
      </c>
      <c r="F16" s="71">
        <v>1</v>
      </c>
      <c r="G16" s="13">
        <v>5000</v>
      </c>
      <c r="H16" s="13">
        <v>5000</v>
      </c>
    </row>
    <row r="17" spans="1:8" ht="18" customHeight="1">
      <c r="A17" s="9" t="s">
        <v>64</v>
      </c>
      <c r="B17" s="9" t="s">
        <v>484</v>
      </c>
      <c r="C17" s="9" t="s">
        <v>505</v>
      </c>
      <c r="D17" s="9" t="s">
        <v>506</v>
      </c>
      <c r="E17" s="70" t="s">
        <v>447</v>
      </c>
      <c r="F17" s="71">
        <v>1</v>
      </c>
      <c r="G17" s="13">
        <v>45000</v>
      </c>
      <c r="H17" s="13">
        <v>45000</v>
      </c>
    </row>
    <row r="18" spans="1:8" ht="18" customHeight="1">
      <c r="A18" s="9" t="s">
        <v>64</v>
      </c>
      <c r="B18" s="9" t="s">
        <v>484</v>
      </c>
      <c r="C18" s="9" t="s">
        <v>507</v>
      </c>
      <c r="D18" s="9" t="s">
        <v>508</v>
      </c>
      <c r="E18" s="70" t="s">
        <v>422</v>
      </c>
      <c r="F18" s="71">
        <v>1</v>
      </c>
      <c r="G18" s="13">
        <v>350000</v>
      </c>
      <c r="H18" s="13">
        <v>350000</v>
      </c>
    </row>
    <row r="19" spans="1:8" ht="18" customHeight="1">
      <c r="A19" s="9" t="s">
        <v>64</v>
      </c>
      <c r="B19" s="9" t="s">
        <v>484</v>
      </c>
      <c r="C19" s="9" t="s">
        <v>509</v>
      </c>
      <c r="D19" s="9" t="s">
        <v>510</v>
      </c>
      <c r="E19" s="70" t="s">
        <v>422</v>
      </c>
      <c r="F19" s="71">
        <v>2</v>
      </c>
      <c r="G19" s="13">
        <v>1000</v>
      </c>
      <c r="H19" s="13">
        <v>2000</v>
      </c>
    </row>
    <row r="20" spans="1:8" ht="18" customHeight="1">
      <c r="A20" s="9" t="s">
        <v>64</v>
      </c>
      <c r="B20" s="9" t="s">
        <v>484</v>
      </c>
      <c r="C20" s="9" t="s">
        <v>511</v>
      </c>
      <c r="D20" s="9" t="s">
        <v>512</v>
      </c>
      <c r="E20" s="70" t="s">
        <v>422</v>
      </c>
      <c r="F20" s="71">
        <v>2</v>
      </c>
      <c r="G20" s="13">
        <v>4000</v>
      </c>
      <c r="H20" s="13">
        <v>8000</v>
      </c>
    </row>
    <row r="21" spans="1:8" ht="18" customHeight="1">
      <c r="A21" s="9" t="s">
        <v>64</v>
      </c>
      <c r="B21" s="9" t="s">
        <v>484</v>
      </c>
      <c r="C21" s="9" t="s">
        <v>513</v>
      </c>
      <c r="D21" s="9" t="s">
        <v>514</v>
      </c>
      <c r="E21" s="70" t="s">
        <v>495</v>
      </c>
      <c r="F21" s="71">
        <v>10</v>
      </c>
      <c r="G21" s="13">
        <v>1200</v>
      </c>
      <c r="H21" s="13">
        <v>12000</v>
      </c>
    </row>
    <row r="22" spans="1:8" ht="18" customHeight="1">
      <c r="A22" s="9" t="s">
        <v>64</v>
      </c>
      <c r="B22" s="9" t="s">
        <v>515</v>
      </c>
      <c r="C22" s="9" t="s">
        <v>516</v>
      </c>
      <c r="D22" s="9" t="s">
        <v>432</v>
      </c>
      <c r="E22" s="70" t="s">
        <v>422</v>
      </c>
      <c r="F22" s="71">
        <v>2</v>
      </c>
      <c r="G22" s="13">
        <v>3300</v>
      </c>
      <c r="H22" s="13">
        <v>6600</v>
      </c>
    </row>
    <row r="23" spans="1:8" ht="18" customHeight="1">
      <c r="A23" s="9" t="s">
        <v>64</v>
      </c>
      <c r="B23" s="9" t="s">
        <v>515</v>
      </c>
      <c r="C23" s="9" t="s">
        <v>517</v>
      </c>
      <c r="D23" s="9" t="s">
        <v>518</v>
      </c>
      <c r="E23" s="70" t="s">
        <v>495</v>
      </c>
      <c r="F23" s="71">
        <v>3</v>
      </c>
      <c r="G23" s="13">
        <v>1900</v>
      </c>
      <c r="H23" s="13">
        <v>5700</v>
      </c>
    </row>
    <row r="24" spans="1:8" ht="18" customHeight="1">
      <c r="A24" s="9" t="s">
        <v>64</v>
      </c>
      <c r="B24" s="9" t="s">
        <v>515</v>
      </c>
      <c r="C24" s="9" t="s">
        <v>519</v>
      </c>
      <c r="D24" s="9" t="s">
        <v>520</v>
      </c>
      <c r="E24" s="70" t="s">
        <v>495</v>
      </c>
      <c r="F24" s="71">
        <v>9</v>
      </c>
      <c r="G24" s="13">
        <v>3778</v>
      </c>
      <c r="H24" s="13">
        <v>34002</v>
      </c>
    </row>
    <row r="25" spans="1:8" ht="18" customHeight="1">
      <c r="A25" s="9" t="s">
        <v>64</v>
      </c>
      <c r="B25" s="9" t="s">
        <v>515</v>
      </c>
      <c r="C25" s="9" t="s">
        <v>521</v>
      </c>
      <c r="D25" s="9" t="s">
        <v>522</v>
      </c>
      <c r="E25" s="70" t="s">
        <v>523</v>
      </c>
      <c r="F25" s="71">
        <v>12</v>
      </c>
      <c r="G25" s="13">
        <v>1200</v>
      </c>
      <c r="H25" s="13">
        <v>14400</v>
      </c>
    </row>
    <row r="26" spans="1:8" ht="18" customHeight="1">
      <c r="A26" s="9" t="s">
        <v>64</v>
      </c>
      <c r="B26" s="9" t="s">
        <v>515</v>
      </c>
      <c r="C26" s="9" t="s">
        <v>524</v>
      </c>
      <c r="D26" s="9" t="s">
        <v>525</v>
      </c>
      <c r="E26" s="70" t="s">
        <v>523</v>
      </c>
      <c r="F26" s="71">
        <v>3</v>
      </c>
      <c r="G26" s="13">
        <v>3000</v>
      </c>
      <c r="H26" s="13">
        <v>9000</v>
      </c>
    </row>
    <row r="27" spans="1:8" ht="18" customHeight="1">
      <c r="A27" s="9" t="s">
        <v>64</v>
      </c>
      <c r="B27" s="9" t="s">
        <v>515</v>
      </c>
      <c r="C27" s="9" t="s">
        <v>526</v>
      </c>
      <c r="D27" s="9" t="s">
        <v>527</v>
      </c>
      <c r="E27" s="70" t="s">
        <v>495</v>
      </c>
      <c r="F27" s="71">
        <v>6</v>
      </c>
      <c r="G27" s="13">
        <v>800</v>
      </c>
      <c r="H27" s="13">
        <v>4800</v>
      </c>
    </row>
    <row r="28" spans="1:8" ht="18" customHeight="1">
      <c r="A28" s="9" t="s">
        <v>64</v>
      </c>
      <c r="B28" s="9" t="s">
        <v>515</v>
      </c>
      <c r="C28" s="9" t="s">
        <v>528</v>
      </c>
      <c r="D28" s="9" t="s">
        <v>529</v>
      </c>
      <c r="E28" s="70" t="s">
        <v>495</v>
      </c>
      <c r="F28" s="71">
        <v>36</v>
      </c>
      <c r="G28" s="13">
        <v>1200</v>
      </c>
      <c r="H28" s="13">
        <v>43200</v>
      </c>
    </row>
    <row r="29" spans="1:8" ht="18" customHeight="1">
      <c r="A29" s="9" t="s">
        <v>64</v>
      </c>
      <c r="B29" s="9" t="s">
        <v>515</v>
      </c>
      <c r="C29" s="9" t="s">
        <v>530</v>
      </c>
      <c r="D29" s="9" t="s">
        <v>531</v>
      </c>
      <c r="E29" s="70" t="s">
        <v>495</v>
      </c>
      <c r="F29" s="71">
        <v>22</v>
      </c>
      <c r="G29" s="13">
        <v>2000</v>
      </c>
      <c r="H29" s="13">
        <v>44000</v>
      </c>
    </row>
    <row r="30" spans="1:8" ht="18" customHeight="1">
      <c r="A30" s="9" t="s">
        <v>64</v>
      </c>
      <c r="B30" s="9" t="s">
        <v>515</v>
      </c>
      <c r="C30" s="9" t="s">
        <v>530</v>
      </c>
      <c r="D30" s="9" t="s">
        <v>532</v>
      </c>
      <c r="E30" s="70" t="s">
        <v>495</v>
      </c>
      <c r="F30" s="71">
        <v>2</v>
      </c>
      <c r="G30" s="13">
        <v>1500</v>
      </c>
      <c r="H30" s="13">
        <v>3000</v>
      </c>
    </row>
    <row r="31" spans="1:8" ht="18" customHeight="1">
      <c r="A31" s="9" t="s">
        <v>64</v>
      </c>
      <c r="B31" s="9" t="s">
        <v>515</v>
      </c>
      <c r="C31" s="9" t="s">
        <v>533</v>
      </c>
      <c r="D31" s="9" t="s">
        <v>534</v>
      </c>
      <c r="E31" s="70" t="s">
        <v>523</v>
      </c>
      <c r="F31" s="71">
        <v>10</v>
      </c>
      <c r="G31" s="13">
        <v>900</v>
      </c>
      <c r="H31" s="13">
        <v>9000</v>
      </c>
    </row>
    <row r="32" spans="1:8" ht="18" customHeight="1">
      <c r="A32" s="9" t="s">
        <v>64</v>
      </c>
      <c r="B32" s="9" t="s">
        <v>515</v>
      </c>
      <c r="C32" s="9" t="s">
        <v>535</v>
      </c>
      <c r="D32" s="9" t="s">
        <v>536</v>
      </c>
      <c r="E32" s="70" t="s">
        <v>495</v>
      </c>
      <c r="F32" s="71">
        <v>2</v>
      </c>
      <c r="G32" s="13">
        <v>4000</v>
      </c>
      <c r="H32" s="13">
        <v>8000</v>
      </c>
    </row>
    <row r="33" spans="1:8" ht="18" customHeight="1">
      <c r="A33" s="9" t="s">
        <v>64</v>
      </c>
      <c r="B33" s="9" t="s">
        <v>537</v>
      </c>
      <c r="C33" s="9" t="s">
        <v>538</v>
      </c>
      <c r="D33" s="9" t="s">
        <v>539</v>
      </c>
      <c r="E33" s="70" t="s">
        <v>447</v>
      </c>
      <c r="F33" s="71">
        <v>1</v>
      </c>
      <c r="G33" s="13">
        <v>350000</v>
      </c>
      <c r="H33" s="13">
        <v>350000</v>
      </c>
    </row>
    <row r="34" spans="1:8" ht="18" customHeight="1">
      <c r="A34" s="9" t="s">
        <v>64</v>
      </c>
      <c r="B34" s="9" t="s">
        <v>537</v>
      </c>
      <c r="C34" s="9" t="s">
        <v>538</v>
      </c>
      <c r="D34" s="9" t="s">
        <v>540</v>
      </c>
      <c r="E34" s="70" t="s">
        <v>447</v>
      </c>
      <c r="F34" s="71">
        <v>1</v>
      </c>
      <c r="G34" s="13">
        <v>960000</v>
      </c>
      <c r="H34" s="13">
        <v>960000</v>
      </c>
    </row>
    <row r="35" spans="1:8" ht="18" customHeight="1">
      <c r="A35" s="9" t="s">
        <v>64</v>
      </c>
      <c r="B35" s="9" t="s">
        <v>537</v>
      </c>
      <c r="C35" s="9" t="s">
        <v>538</v>
      </c>
      <c r="D35" s="9" t="s">
        <v>541</v>
      </c>
      <c r="E35" s="70" t="s">
        <v>447</v>
      </c>
      <c r="F35" s="71">
        <v>1</v>
      </c>
      <c r="G35" s="13">
        <v>750000</v>
      </c>
      <c r="H35" s="13">
        <v>750000</v>
      </c>
    </row>
    <row r="36" spans="1:8" ht="18" customHeight="1">
      <c r="A36" s="9" t="s">
        <v>64</v>
      </c>
      <c r="B36" s="9" t="s">
        <v>537</v>
      </c>
      <c r="C36" s="9" t="s">
        <v>538</v>
      </c>
      <c r="D36" s="9" t="s">
        <v>542</v>
      </c>
      <c r="E36" s="70" t="s">
        <v>447</v>
      </c>
      <c r="F36" s="71">
        <v>1</v>
      </c>
      <c r="G36" s="13">
        <v>2980000</v>
      </c>
      <c r="H36" s="13">
        <v>2980000</v>
      </c>
    </row>
    <row r="37" spans="1:8" ht="18" customHeight="1">
      <c r="A37" s="9" t="s">
        <v>64</v>
      </c>
      <c r="B37" s="9" t="s">
        <v>537</v>
      </c>
      <c r="C37" s="9" t="s">
        <v>538</v>
      </c>
      <c r="D37" s="9" t="s">
        <v>543</v>
      </c>
      <c r="E37" s="70" t="s">
        <v>447</v>
      </c>
      <c r="F37" s="71">
        <v>1</v>
      </c>
      <c r="G37" s="13">
        <v>200000</v>
      </c>
      <c r="H37" s="13">
        <v>200000</v>
      </c>
    </row>
    <row r="38" spans="1:8" ht="18" customHeight="1">
      <c r="A38" s="9" t="s">
        <v>64</v>
      </c>
      <c r="B38" s="9" t="s">
        <v>537</v>
      </c>
      <c r="C38" s="9" t="s">
        <v>538</v>
      </c>
      <c r="D38" s="9" t="s">
        <v>544</v>
      </c>
      <c r="E38" s="70" t="s">
        <v>447</v>
      </c>
      <c r="F38" s="71">
        <v>1</v>
      </c>
      <c r="G38" s="13">
        <v>330000</v>
      </c>
      <c r="H38" s="13">
        <v>330000</v>
      </c>
    </row>
    <row r="39" spans="1:8" ht="18" customHeight="1">
      <c r="A39" s="9" t="s">
        <v>64</v>
      </c>
      <c r="B39" s="9" t="s">
        <v>537</v>
      </c>
      <c r="C39" s="9" t="s">
        <v>538</v>
      </c>
      <c r="D39" s="9" t="s">
        <v>545</v>
      </c>
      <c r="E39" s="70" t="s">
        <v>447</v>
      </c>
      <c r="F39" s="71">
        <v>1</v>
      </c>
      <c r="G39" s="13">
        <v>200000</v>
      </c>
      <c r="H39" s="13">
        <v>200000</v>
      </c>
    </row>
    <row r="40" spans="1:8" ht="18" customHeight="1">
      <c r="A40" s="9" t="s">
        <v>64</v>
      </c>
      <c r="B40" s="9" t="s">
        <v>537</v>
      </c>
      <c r="C40" s="9" t="s">
        <v>538</v>
      </c>
      <c r="D40" s="9" t="s">
        <v>546</v>
      </c>
      <c r="E40" s="70" t="s">
        <v>447</v>
      </c>
      <c r="F40" s="71">
        <v>1</v>
      </c>
      <c r="G40" s="13">
        <v>450000</v>
      </c>
      <c r="H40" s="13">
        <v>450000</v>
      </c>
    </row>
    <row r="41" spans="1:8" ht="18" customHeight="1">
      <c r="A41" s="9" t="s">
        <v>64</v>
      </c>
      <c r="B41" s="9" t="s">
        <v>537</v>
      </c>
      <c r="C41" s="9" t="s">
        <v>538</v>
      </c>
      <c r="D41" s="9" t="s">
        <v>547</v>
      </c>
      <c r="E41" s="70" t="s">
        <v>447</v>
      </c>
      <c r="F41" s="71">
        <v>1</v>
      </c>
      <c r="G41" s="13">
        <v>1300000</v>
      </c>
      <c r="H41" s="13">
        <v>1300000</v>
      </c>
    </row>
    <row r="42" spans="1:8" ht="18" customHeight="1">
      <c r="A42" s="186" t="s">
        <v>30</v>
      </c>
      <c r="B42" s="186"/>
      <c r="C42" s="186"/>
      <c r="D42" s="186"/>
      <c r="E42" s="186"/>
      <c r="F42" s="71">
        <v>695</v>
      </c>
      <c r="G42" s="13"/>
      <c r="H42" s="13">
        <v>11191402</v>
      </c>
    </row>
  </sheetData>
  <mergeCells count="10">
    <mergeCell ref="A42:E42"/>
    <mergeCell ref="A3:H3"/>
    <mergeCell ref="A1:H1"/>
    <mergeCell ref="A2:H2"/>
    <mergeCell ref="A4:A5"/>
    <mergeCell ref="B4:B5"/>
    <mergeCell ref="C4:C5"/>
    <mergeCell ref="D4:D5"/>
    <mergeCell ref="E4:E5"/>
    <mergeCell ref="F4:H4"/>
  </mergeCells>
  <phoneticPr fontId="22" type="noConversion"/>
  <pageMargins left="0.31496062992125984" right="0.31496062992125984" top="0.35433070866141736" bottom="0.74803149606299213" header="0.31496062992125984" footer="0.31496062992125984"/>
  <pageSetup scale="74" fitToHeight="0" pageOrder="overThenDown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K12"/>
  <sheetViews>
    <sheetView showZeros="0" topLeftCell="B1" workbookViewId="0">
      <selection activeCell="L3" sqref="L3"/>
    </sheetView>
  </sheetViews>
  <sheetFormatPr defaultColWidth="9.125" defaultRowHeight="14.25" customHeight="1"/>
  <cols>
    <col min="1" max="1" width="16.375" customWidth="1"/>
    <col min="2" max="2" width="20.375" customWidth="1"/>
    <col min="3" max="3" width="18.125" customWidth="1"/>
    <col min="4" max="4" width="16" customWidth="1"/>
    <col min="5" max="5" width="19.625" customWidth="1"/>
    <col min="6" max="6" width="14.75" customWidth="1"/>
    <col min="7" max="7" width="16.125" customWidth="1"/>
    <col min="8" max="8" width="15.375" customWidth="1"/>
    <col min="9" max="9" width="15.25" customWidth="1"/>
    <col min="10" max="10" width="17" customWidth="1"/>
    <col min="11" max="11" width="16.625" customWidth="1"/>
  </cols>
  <sheetData>
    <row r="1" spans="1:11" ht="13.5" customHeight="1">
      <c r="A1" s="140" t="s">
        <v>548</v>
      </c>
      <c r="B1" s="140"/>
      <c r="C1" s="140"/>
      <c r="D1" s="190"/>
      <c r="E1" s="190"/>
      <c r="F1" s="190"/>
      <c r="G1" s="190"/>
      <c r="H1" s="140"/>
      <c r="I1" s="140"/>
      <c r="J1" s="140"/>
      <c r="K1" s="141"/>
    </row>
    <row r="2" spans="1:11" ht="28.5" customHeight="1">
      <c r="A2" s="118" t="s">
        <v>549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13.5" customHeight="1">
      <c r="A3" s="106" t="str">
        <f>"单位名称："&amp;"玉溪市人民医院"</f>
        <v>单位名称：玉溪市人民医院</v>
      </c>
      <c r="B3" s="194"/>
      <c r="C3" s="194"/>
      <c r="D3" s="194"/>
      <c r="E3" s="194"/>
      <c r="F3" s="194"/>
      <c r="G3" s="194"/>
      <c r="H3" s="23"/>
      <c r="I3" s="23"/>
      <c r="J3" s="23"/>
      <c r="K3" s="72" t="s">
        <v>2</v>
      </c>
    </row>
    <row r="4" spans="1:11" ht="21.75" customHeight="1">
      <c r="A4" s="191" t="s">
        <v>210</v>
      </c>
      <c r="B4" s="191" t="s">
        <v>139</v>
      </c>
      <c r="C4" s="191" t="s">
        <v>211</v>
      </c>
      <c r="D4" s="127" t="s">
        <v>140</v>
      </c>
      <c r="E4" s="127" t="s">
        <v>141</v>
      </c>
      <c r="F4" s="127" t="s">
        <v>142</v>
      </c>
      <c r="G4" s="127" t="s">
        <v>143</v>
      </c>
      <c r="H4" s="129" t="s">
        <v>30</v>
      </c>
      <c r="I4" s="179" t="s">
        <v>550</v>
      </c>
      <c r="J4" s="180"/>
      <c r="K4" s="195"/>
    </row>
    <row r="5" spans="1:11" ht="21.75" customHeight="1">
      <c r="A5" s="192"/>
      <c r="B5" s="192"/>
      <c r="C5" s="192"/>
      <c r="D5" s="146"/>
      <c r="E5" s="146"/>
      <c r="F5" s="146"/>
      <c r="G5" s="146"/>
      <c r="H5" s="196"/>
      <c r="I5" s="127" t="s">
        <v>33</v>
      </c>
      <c r="J5" s="127" t="s">
        <v>34</v>
      </c>
      <c r="K5" s="127" t="s">
        <v>35</v>
      </c>
    </row>
    <row r="6" spans="1:11" ht="40.5" customHeight="1">
      <c r="A6" s="193"/>
      <c r="B6" s="193"/>
      <c r="C6" s="193"/>
      <c r="D6" s="147"/>
      <c r="E6" s="147"/>
      <c r="F6" s="147"/>
      <c r="G6" s="147"/>
      <c r="H6" s="128"/>
      <c r="I6" s="147" t="s">
        <v>32</v>
      </c>
      <c r="J6" s="147"/>
      <c r="K6" s="147"/>
    </row>
    <row r="7" spans="1:11" ht="15" customHeight="1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33">
        <v>10</v>
      </c>
      <c r="K7" s="33">
        <v>11</v>
      </c>
    </row>
    <row r="8" spans="1:11" ht="30.6" customHeight="1">
      <c r="A8" s="37"/>
      <c r="B8" s="73"/>
      <c r="C8" s="37"/>
      <c r="D8" s="37"/>
      <c r="E8" s="37"/>
      <c r="F8" s="37"/>
      <c r="G8" s="37"/>
      <c r="H8" s="30"/>
      <c r="I8" s="30"/>
      <c r="J8" s="30"/>
      <c r="K8" s="30"/>
    </row>
    <row r="9" spans="1:11" ht="30.6" customHeight="1">
      <c r="A9" s="73"/>
      <c r="B9" s="73"/>
      <c r="C9" s="73"/>
      <c r="D9" s="73"/>
      <c r="E9" s="73"/>
      <c r="F9" s="73"/>
      <c r="G9" s="73"/>
      <c r="H9" s="30"/>
      <c r="I9" s="30"/>
      <c r="J9" s="30"/>
      <c r="K9" s="30"/>
    </row>
    <row r="10" spans="1:11" ht="18.75" customHeight="1">
      <c r="A10" s="109" t="s">
        <v>328</v>
      </c>
      <c r="B10" s="110"/>
      <c r="C10" s="110"/>
      <c r="D10" s="110"/>
      <c r="E10" s="110"/>
      <c r="F10" s="110"/>
      <c r="G10" s="111"/>
      <c r="H10" s="30"/>
      <c r="I10" s="30"/>
      <c r="J10" s="30"/>
      <c r="K10" s="30"/>
    </row>
    <row r="12" spans="1:11" s="81" customFormat="1" ht="12">
      <c r="A12" s="79" t="s">
        <v>567</v>
      </c>
      <c r="B12" s="80"/>
      <c r="C12" s="80"/>
      <c r="D12" s="80"/>
      <c r="E12" s="80"/>
      <c r="G12" s="80"/>
      <c r="J12" s="80"/>
    </row>
  </sheetData>
  <mergeCells count="16">
    <mergeCell ref="A1:K1"/>
    <mergeCell ref="A10:G10"/>
    <mergeCell ref="I5:I6"/>
    <mergeCell ref="A2:K2"/>
    <mergeCell ref="E4:E6"/>
    <mergeCell ref="A4:A6"/>
    <mergeCell ref="B4:B6"/>
    <mergeCell ref="A3:G3"/>
    <mergeCell ref="K5:K6"/>
    <mergeCell ref="I4:K4"/>
    <mergeCell ref="C4:C6"/>
    <mergeCell ref="F4:F6"/>
    <mergeCell ref="G4:G6"/>
    <mergeCell ref="H4:H6"/>
    <mergeCell ref="J5:J6"/>
    <mergeCell ref="D4:D6"/>
  </mergeCells>
  <phoneticPr fontId="22" type="noConversion"/>
  <pageMargins left="0.7" right="0.7" top="0.75" bottom="0.75" header="0.3" footer="0.3"/>
  <pageSetup paperSize="9" scale="72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10"/>
  <sheetViews>
    <sheetView showZeros="0" workbookViewId="0">
      <selection sqref="A1:G10"/>
    </sheetView>
  </sheetViews>
  <sheetFormatPr defaultColWidth="9.125" defaultRowHeight="14.25" customHeight="1"/>
  <cols>
    <col min="1" max="1" width="37.75" customWidth="1"/>
    <col min="2" max="2" width="15.625" customWidth="1"/>
    <col min="3" max="3" width="57.375" customWidth="1"/>
    <col min="4" max="4" width="9.75" customWidth="1"/>
    <col min="5" max="7" width="19.875" customWidth="1"/>
  </cols>
  <sheetData>
    <row r="1" spans="1:7" ht="13.5" customHeight="1">
      <c r="A1" s="197" t="s">
        <v>551</v>
      </c>
      <c r="B1" s="197"/>
      <c r="C1" s="197"/>
      <c r="D1" s="198"/>
      <c r="E1" s="197"/>
      <c r="F1" s="197"/>
      <c r="G1" s="199"/>
    </row>
    <row r="2" spans="1:7" ht="27.75" customHeight="1">
      <c r="A2" s="203" t="s">
        <v>552</v>
      </c>
      <c r="B2" s="203"/>
      <c r="C2" s="203"/>
      <c r="D2" s="203"/>
      <c r="E2" s="203"/>
      <c r="F2" s="203"/>
      <c r="G2" s="203"/>
    </row>
    <row r="3" spans="1:7" ht="13.5" customHeight="1">
      <c r="A3" s="106" t="str">
        <f>"单位名称："&amp;"玉溪市人民医院"</f>
        <v>单位名称：玉溪市人民医院</v>
      </c>
      <c r="B3" s="194"/>
      <c r="C3" s="194"/>
      <c r="D3" s="194"/>
      <c r="E3" s="23"/>
      <c r="F3" s="23"/>
      <c r="G3" s="74" t="s">
        <v>2</v>
      </c>
    </row>
    <row r="4" spans="1:7" ht="21.75" customHeight="1">
      <c r="A4" s="102" t="s">
        <v>211</v>
      </c>
      <c r="B4" s="102" t="s">
        <v>210</v>
      </c>
      <c r="C4" s="102" t="s">
        <v>139</v>
      </c>
      <c r="D4" s="112" t="s">
        <v>553</v>
      </c>
      <c r="E4" s="114" t="s">
        <v>33</v>
      </c>
      <c r="F4" s="115"/>
      <c r="G4" s="116"/>
    </row>
    <row r="5" spans="1:7" ht="21.75" customHeight="1">
      <c r="A5" s="103"/>
      <c r="B5" s="103"/>
      <c r="C5" s="103"/>
      <c r="D5" s="119"/>
      <c r="E5" s="204" t="s">
        <v>554</v>
      </c>
      <c r="F5" s="112" t="s">
        <v>555</v>
      </c>
      <c r="G5" s="112" t="s">
        <v>556</v>
      </c>
    </row>
    <row r="6" spans="1:7" ht="40.5" customHeight="1">
      <c r="A6" s="104"/>
      <c r="B6" s="104"/>
      <c r="C6" s="104"/>
      <c r="D6" s="117"/>
      <c r="E6" s="113"/>
      <c r="F6" s="117" t="s">
        <v>32</v>
      </c>
      <c r="G6" s="117"/>
    </row>
    <row r="7" spans="1:7" ht="15" customHeight="1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</row>
    <row r="8" spans="1:7" ht="21" customHeight="1">
      <c r="A8" s="75" t="s">
        <v>64</v>
      </c>
      <c r="B8" s="76"/>
      <c r="C8" s="76"/>
      <c r="D8" s="77"/>
      <c r="E8" s="43">
        <v>1700000</v>
      </c>
      <c r="F8" s="43"/>
      <c r="G8" s="43"/>
    </row>
    <row r="9" spans="1:7" ht="21" customHeight="1">
      <c r="A9" s="75"/>
      <c r="B9" s="75" t="s">
        <v>557</v>
      </c>
      <c r="C9" s="75" t="s">
        <v>325</v>
      </c>
      <c r="D9" s="78" t="s">
        <v>558</v>
      </c>
      <c r="E9" s="43">
        <v>1700000</v>
      </c>
      <c r="F9" s="43"/>
      <c r="G9" s="43"/>
    </row>
    <row r="10" spans="1:7" ht="21" customHeight="1">
      <c r="A10" s="200" t="s">
        <v>30</v>
      </c>
      <c r="B10" s="201" t="s">
        <v>559</v>
      </c>
      <c r="C10" s="201"/>
      <c r="D10" s="202"/>
      <c r="E10" s="43">
        <v>1700000</v>
      </c>
      <c r="F10" s="43"/>
      <c r="G10" s="43"/>
    </row>
  </sheetData>
  <mergeCells count="12">
    <mergeCell ref="A1:G1"/>
    <mergeCell ref="A10:D10"/>
    <mergeCell ref="B4:B6"/>
    <mergeCell ref="C4:C6"/>
    <mergeCell ref="A4:A6"/>
    <mergeCell ref="G5:G6"/>
    <mergeCell ref="D4:D6"/>
    <mergeCell ref="A2:G2"/>
    <mergeCell ref="A3:D3"/>
    <mergeCell ref="F5:F6"/>
    <mergeCell ref="E5:E6"/>
    <mergeCell ref="E4:G4"/>
  </mergeCells>
  <phoneticPr fontId="22" type="noConversion"/>
  <pageMargins left="0.7" right="0.7" top="0.75" bottom="0.75" header="0.3" footer="0.3"/>
  <pageSetup paperSize="9" scale="74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S9"/>
  <sheetViews>
    <sheetView showZeros="0" workbookViewId="0">
      <selection sqref="A1:S9"/>
    </sheetView>
  </sheetViews>
  <sheetFormatPr defaultColWidth="8.875" defaultRowHeight="15" customHeight="1"/>
  <cols>
    <col min="1" max="1" width="7.125" customWidth="1"/>
    <col min="2" max="2" width="13.5" customWidth="1"/>
    <col min="3" max="3" width="16.25" customWidth="1"/>
    <col min="4" max="4" width="16.375" customWidth="1"/>
    <col min="5" max="6" width="16.25" customWidth="1"/>
    <col min="7" max="11" width="16.375" customWidth="1"/>
    <col min="12" max="18" width="16.25" customWidth="1"/>
    <col min="19" max="19" width="16.375" customWidth="1"/>
  </cols>
  <sheetData>
    <row r="1" spans="1:19" ht="15" customHeight="1">
      <c r="A1" s="98" t="s">
        <v>26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28.5" customHeight="1">
      <c r="A2" s="97" t="s">
        <v>27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20.25" customHeight="1">
      <c r="A3" s="94" t="str">
        <f>"单位名称："&amp;"玉溪市人民医院"</f>
        <v>单位名称：玉溪市人民医院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  <c r="M3" s="95"/>
      <c r="N3" s="95"/>
      <c r="O3" s="95"/>
      <c r="P3" s="95"/>
      <c r="Q3" s="95"/>
      <c r="R3" s="95"/>
      <c r="S3" s="10" t="s">
        <v>2</v>
      </c>
    </row>
    <row r="4" spans="1:19" ht="27" customHeight="1">
      <c r="A4" s="91" t="s">
        <v>28</v>
      </c>
      <c r="B4" s="91" t="s">
        <v>29</v>
      </c>
      <c r="C4" s="91" t="s">
        <v>30</v>
      </c>
      <c r="D4" s="91" t="s">
        <v>31</v>
      </c>
      <c r="E4" s="91"/>
      <c r="F4" s="91"/>
      <c r="G4" s="91"/>
      <c r="H4" s="91"/>
      <c r="I4" s="91"/>
      <c r="J4" s="91"/>
      <c r="K4" s="91"/>
      <c r="L4" s="91"/>
      <c r="M4" s="91"/>
      <c r="N4" s="91"/>
      <c r="O4" s="91" t="s">
        <v>20</v>
      </c>
      <c r="P4" s="91"/>
      <c r="Q4" s="91"/>
      <c r="R4" s="91"/>
      <c r="S4" s="91"/>
    </row>
    <row r="5" spans="1:19" ht="27" customHeight="1">
      <c r="A5" s="91"/>
      <c r="B5" s="91"/>
      <c r="C5" s="91"/>
      <c r="D5" s="91" t="s">
        <v>32</v>
      </c>
      <c r="E5" s="91" t="s">
        <v>33</v>
      </c>
      <c r="F5" s="91" t="s">
        <v>34</v>
      </c>
      <c r="G5" s="91" t="s">
        <v>35</v>
      </c>
      <c r="H5" s="91" t="s">
        <v>36</v>
      </c>
      <c r="I5" s="91" t="s">
        <v>37</v>
      </c>
      <c r="J5" s="91"/>
      <c r="K5" s="91"/>
      <c r="L5" s="91"/>
      <c r="M5" s="91"/>
      <c r="N5" s="91"/>
      <c r="O5" s="91" t="s">
        <v>32</v>
      </c>
      <c r="P5" s="91" t="s">
        <v>33</v>
      </c>
      <c r="Q5" s="91" t="s">
        <v>34</v>
      </c>
      <c r="R5" s="91" t="s">
        <v>35</v>
      </c>
      <c r="S5" s="91" t="s">
        <v>38</v>
      </c>
    </row>
    <row r="6" spans="1:19" ht="27" customHeight="1">
      <c r="A6" s="91"/>
      <c r="B6" s="91"/>
      <c r="C6" s="91"/>
      <c r="D6" s="91"/>
      <c r="E6" s="91"/>
      <c r="F6" s="91"/>
      <c r="G6" s="91"/>
      <c r="H6" s="91"/>
      <c r="I6" s="4" t="s">
        <v>32</v>
      </c>
      <c r="J6" s="4" t="s">
        <v>39</v>
      </c>
      <c r="K6" s="4" t="s">
        <v>40</v>
      </c>
      <c r="L6" s="4" t="s">
        <v>41</v>
      </c>
      <c r="M6" s="4" t="s">
        <v>42</v>
      </c>
      <c r="N6" s="4" t="s">
        <v>43</v>
      </c>
      <c r="O6" s="91"/>
      <c r="P6" s="91"/>
      <c r="Q6" s="91"/>
      <c r="R6" s="91"/>
      <c r="S6" s="91"/>
    </row>
    <row r="7" spans="1:19" ht="20.25" customHeight="1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</row>
    <row r="8" spans="1:19" ht="20.25" customHeight="1">
      <c r="A8" s="2" t="s">
        <v>63</v>
      </c>
      <c r="B8" s="2" t="s">
        <v>64</v>
      </c>
      <c r="C8" s="12">
        <v>1508378282.3599999</v>
      </c>
      <c r="D8" s="12">
        <v>1480913879.78</v>
      </c>
      <c r="E8" s="13">
        <v>31700000</v>
      </c>
      <c r="F8" s="13"/>
      <c r="G8" s="13"/>
      <c r="H8" s="13"/>
      <c r="I8" s="13">
        <v>1449213879.78</v>
      </c>
      <c r="J8" s="13">
        <v>1449213879.78</v>
      </c>
      <c r="K8" s="13"/>
      <c r="L8" s="13"/>
      <c r="M8" s="13"/>
      <c r="N8" s="13"/>
      <c r="O8" s="12">
        <v>27464402.579999998</v>
      </c>
      <c r="P8" s="12">
        <v>27464402.579999998</v>
      </c>
      <c r="Q8" s="12"/>
      <c r="R8" s="12"/>
      <c r="S8" s="12"/>
    </row>
    <row r="9" spans="1:19" ht="20.25" customHeight="1">
      <c r="A9" s="96" t="s">
        <v>30</v>
      </c>
      <c r="B9" s="94"/>
      <c r="C9" s="12">
        <v>1508378282.3599999</v>
      </c>
      <c r="D9" s="12">
        <v>1480913879.78</v>
      </c>
      <c r="E9" s="12">
        <v>31700000</v>
      </c>
      <c r="F9" s="12"/>
      <c r="G9" s="12"/>
      <c r="H9" s="12"/>
      <c r="I9" s="12">
        <v>1449213879.78</v>
      </c>
      <c r="J9" s="12">
        <v>1449213879.78</v>
      </c>
      <c r="K9" s="12"/>
      <c r="L9" s="12"/>
      <c r="M9" s="12"/>
      <c r="N9" s="12"/>
      <c r="O9" s="12">
        <v>27464402.579999998</v>
      </c>
      <c r="P9" s="12">
        <v>27464402.579999998</v>
      </c>
      <c r="Q9" s="12"/>
      <c r="R9" s="12"/>
      <c r="S9" s="12"/>
    </row>
  </sheetData>
  <mergeCells count="20">
    <mergeCell ref="O5:O6"/>
    <mergeCell ref="P5:P6"/>
    <mergeCell ref="Q5:Q6"/>
    <mergeCell ref="R5:R6"/>
    <mergeCell ref="S5:S6"/>
    <mergeCell ref="A3:R3"/>
    <mergeCell ref="A9:B9"/>
    <mergeCell ref="A2:S2"/>
    <mergeCell ref="A1:S1"/>
    <mergeCell ref="C4:C6"/>
    <mergeCell ref="B4:B6"/>
    <mergeCell ref="A4:A6"/>
    <mergeCell ref="D5:D6"/>
    <mergeCell ref="G5:G6"/>
    <mergeCell ref="H5:H6"/>
    <mergeCell ref="E5:E6"/>
    <mergeCell ref="F5:F6"/>
    <mergeCell ref="I5:N5"/>
    <mergeCell ref="D4:N4"/>
    <mergeCell ref="O4:S4"/>
  </mergeCells>
  <phoneticPr fontId="22" type="noConversion"/>
  <pageMargins left="0.11811023622047245" right="0.11811023622047245" top="0.74803149606299213" bottom="0.74803149606299213" header="0.31496062992125984" footer="0.31496062992125984"/>
  <pageSetup scale="46" fitToHeight="0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O40"/>
  <sheetViews>
    <sheetView showZeros="0" topLeftCell="C1" workbookViewId="0">
      <selection activeCell="G8" sqref="G8"/>
    </sheetView>
  </sheetViews>
  <sheetFormatPr defaultColWidth="8.875" defaultRowHeight="15" customHeight="1"/>
  <cols>
    <col min="1" max="1" width="19.875" customWidth="1"/>
    <col min="2" max="2" width="44.75" customWidth="1"/>
    <col min="3" max="6" width="15.125" customWidth="1"/>
    <col min="7" max="8" width="6" customWidth="1"/>
    <col min="9" max="9" width="5.875" customWidth="1"/>
    <col min="10" max="11" width="15.125" customWidth="1"/>
    <col min="12" max="12" width="8.5" customWidth="1"/>
    <col min="13" max="13" width="6.875" customWidth="1"/>
    <col min="14" max="14" width="7.75" customWidth="1"/>
    <col min="15" max="15" width="4.875" customWidth="1"/>
  </cols>
  <sheetData>
    <row r="1" spans="1:15" ht="15" customHeight="1">
      <c r="A1" s="98" t="s">
        <v>65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ht="28.5" customHeight="1">
      <c r="A2" s="97" t="s">
        <v>66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 ht="20.25" customHeight="1">
      <c r="A3" s="94" t="str">
        <f>"单位名称："&amp;"玉溪市人民医院"</f>
        <v>单位名称：玉溪市人民医院</v>
      </c>
      <c r="B3" s="94"/>
      <c r="C3" s="94"/>
      <c r="D3" s="94"/>
      <c r="E3" s="94"/>
      <c r="F3" s="94"/>
      <c r="G3" s="94"/>
      <c r="H3" s="94"/>
      <c r="I3" s="94"/>
      <c r="J3" s="95"/>
      <c r="K3" s="95"/>
      <c r="L3" s="95"/>
      <c r="M3" s="95"/>
      <c r="N3" s="95"/>
      <c r="O3" s="10" t="s">
        <v>2</v>
      </c>
    </row>
    <row r="4" spans="1:15" ht="27" customHeight="1">
      <c r="A4" s="91" t="s">
        <v>67</v>
      </c>
      <c r="B4" s="91" t="s">
        <v>68</v>
      </c>
      <c r="C4" s="91" t="s">
        <v>30</v>
      </c>
      <c r="D4" s="91" t="s">
        <v>33</v>
      </c>
      <c r="E4" s="91"/>
      <c r="F4" s="91"/>
      <c r="G4" s="91" t="s">
        <v>34</v>
      </c>
      <c r="H4" s="91" t="s">
        <v>35</v>
      </c>
      <c r="I4" s="91" t="s">
        <v>69</v>
      </c>
      <c r="J4" s="91" t="s">
        <v>70</v>
      </c>
      <c r="K4" s="91"/>
      <c r="L4" s="91"/>
      <c r="M4" s="91"/>
      <c r="N4" s="91"/>
      <c r="O4" s="91"/>
    </row>
    <row r="5" spans="1:15" ht="27" customHeight="1">
      <c r="A5" s="91"/>
      <c r="B5" s="91"/>
      <c r="C5" s="91"/>
      <c r="D5" s="4" t="s">
        <v>32</v>
      </c>
      <c r="E5" s="4" t="s">
        <v>71</v>
      </c>
      <c r="F5" s="4" t="s">
        <v>72</v>
      </c>
      <c r="G5" s="91"/>
      <c r="H5" s="91"/>
      <c r="I5" s="91"/>
      <c r="J5" s="4" t="s">
        <v>32</v>
      </c>
      <c r="K5" s="4" t="s">
        <v>73</v>
      </c>
      <c r="L5" s="4" t="s">
        <v>74</v>
      </c>
      <c r="M5" s="4" t="s">
        <v>75</v>
      </c>
      <c r="N5" s="4" t="s">
        <v>76</v>
      </c>
      <c r="O5" s="4" t="s">
        <v>77</v>
      </c>
    </row>
    <row r="6" spans="1:15" ht="20.25" customHeight="1">
      <c r="A6" s="11" t="s">
        <v>44</v>
      </c>
      <c r="B6" s="11" t="s">
        <v>45</v>
      </c>
      <c r="C6" s="11" t="s">
        <v>46</v>
      </c>
      <c r="D6" s="11" t="s">
        <v>47</v>
      </c>
      <c r="E6" s="11" t="s">
        <v>48</v>
      </c>
      <c r="F6" s="11" t="s">
        <v>49</v>
      </c>
      <c r="G6" s="11" t="s">
        <v>50</v>
      </c>
      <c r="H6" s="11" t="s">
        <v>51</v>
      </c>
      <c r="I6" s="11" t="s">
        <v>52</v>
      </c>
      <c r="J6" s="11" t="s">
        <v>53</v>
      </c>
      <c r="K6" s="11" t="s">
        <v>54</v>
      </c>
      <c r="L6" s="11" t="s">
        <v>55</v>
      </c>
      <c r="M6" s="11" t="s">
        <v>56</v>
      </c>
      <c r="N6" s="11" t="s">
        <v>57</v>
      </c>
      <c r="O6" s="11" t="s">
        <v>58</v>
      </c>
    </row>
    <row r="7" spans="1:15" ht="20.25" customHeight="1">
      <c r="A7" s="2" t="s">
        <v>78</v>
      </c>
      <c r="B7" s="2" t="str">
        <f>"        "&amp;"科学技术支出"</f>
        <v xml:space="preserve">        科学技术支出</v>
      </c>
      <c r="C7" s="13">
        <v>1700000</v>
      </c>
      <c r="D7" s="13">
        <v>1700000</v>
      </c>
      <c r="E7" s="13"/>
      <c r="F7" s="13">
        <v>1700000</v>
      </c>
      <c r="G7" s="13"/>
      <c r="H7" s="13"/>
      <c r="I7" s="13"/>
      <c r="J7" s="13"/>
      <c r="K7" s="13"/>
      <c r="L7" s="13"/>
      <c r="M7" s="13"/>
      <c r="N7" s="13"/>
      <c r="O7" s="13"/>
    </row>
    <row r="8" spans="1:15" ht="20.25" customHeight="1">
      <c r="A8" s="15" t="s">
        <v>79</v>
      </c>
      <c r="B8" s="15" t="str">
        <f>"        "&amp;"其他科学技术支出"</f>
        <v xml:space="preserve">        其他科学技术支出</v>
      </c>
      <c r="C8" s="13">
        <v>1700000</v>
      </c>
      <c r="D8" s="13">
        <v>1700000</v>
      </c>
      <c r="E8" s="13"/>
      <c r="F8" s="13">
        <v>1700000</v>
      </c>
      <c r="G8" s="13"/>
      <c r="H8" s="13"/>
      <c r="I8" s="13"/>
      <c r="J8" s="13"/>
      <c r="K8" s="13"/>
      <c r="L8" s="13"/>
      <c r="M8" s="13"/>
      <c r="N8" s="13"/>
      <c r="O8" s="13"/>
    </row>
    <row r="9" spans="1:15" ht="20.25" customHeight="1">
      <c r="A9" s="16" t="s">
        <v>80</v>
      </c>
      <c r="B9" s="16" t="str">
        <f>"        "&amp;"其他科学技术支出"</f>
        <v xml:space="preserve">        其他科学技术支出</v>
      </c>
      <c r="C9" s="13">
        <v>1700000</v>
      </c>
      <c r="D9" s="13">
        <v>1700000</v>
      </c>
      <c r="E9" s="13"/>
      <c r="F9" s="13">
        <v>1700000</v>
      </c>
      <c r="G9" s="13"/>
      <c r="H9" s="13"/>
      <c r="I9" s="13"/>
      <c r="J9" s="13"/>
      <c r="K9" s="13"/>
      <c r="L9" s="13"/>
      <c r="M9" s="13"/>
      <c r="N9" s="13"/>
      <c r="O9" s="13"/>
    </row>
    <row r="10" spans="1:15" ht="20.25" customHeight="1">
      <c r="A10" s="2" t="s">
        <v>81</v>
      </c>
      <c r="B10" s="2" t="str">
        <f>"        "&amp;"社会保障和就业支出"</f>
        <v xml:space="preserve">        社会保障和就业支出</v>
      </c>
      <c r="C10" s="13">
        <v>49657150</v>
      </c>
      <c r="D10" s="13">
        <v>27350000</v>
      </c>
      <c r="E10" s="13">
        <v>27350000</v>
      </c>
      <c r="F10" s="13"/>
      <c r="G10" s="13"/>
      <c r="H10" s="13"/>
      <c r="I10" s="13"/>
      <c r="J10" s="13">
        <v>22307150</v>
      </c>
      <c r="K10" s="13">
        <v>22307150</v>
      </c>
      <c r="L10" s="13"/>
      <c r="M10" s="13"/>
      <c r="N10" s="13"/>
      <c r="O10" s="13"/>
    </row>
    <row r="11" spans="1:15" ht="20.25" customHeight="1">
      <c r="A11" s="15" t="s">
        <v>82</v>
      </c>
      <c r="B11" s="15" t="str">
        <f>"        "&amp;"行政事业单位养老支出"</f>
        <v xml:space="preserve">        行政事业单位养老支出</v>
      </c>
      <c r="C11" s="13">
        <v>47209200</v>
      </c>
      <c r="D11" s="13">
        <v>27350000</v>
      </c>
      <c r="E11" s="13">
        <v>27350000</v>
      </c>
      <c r="F11" s="13"/>
      <c r="G11" s="13"/>
      <c r="H11" s="13"/>
      <c r="I11" s="13"/>
      <c r="J11" s="13">
        <v>19859200</v>
      </c>
      <c r="K11" s="13">
        <v>19859200</v>
      </c>
      <c r="L11" s="13"/>
      <c r="M11" s="13"/>
      <c r="N11" s="13"/>
      <c r="O11" s="13"/>
    </row>
    <row r="12" spans="1:15" ht="20.25" customHeight="1">
      <c r="A12" s="16" t="s">
        <v>83</v>
      </c>
      <c r="B12" s="16" t="str">
        <f>"        "&amp;"事业单位离退休"</f>
        <v xml:space="preserve">        事业单位离退休</v>
      </c>
      <c r="C12" s="13">
        <v>16937200</v>
      </c>
      <c r="D12" s="13">
        <v>16937200</v>
      </c>
      <c r="E12" s="13">
        <v>16937200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20.25" customHeight="1">
      <c r="A13" s="16" t="s">
        <v>84</v>
      </c>
      <c r="B13" s="16" t="str">
        <f>"        "&amp;"机关事业单位基本养老保险缴费支出"</f>
        <v xml:space="preserve">        机关事业单位基本养老保险缴费支出</v>
      </c>
      <c r="C13" s="13">
        <v>20182000</v>
      </c>
      <c r="D13" s="13">
        <v>10412800</v>
      </c>
      <c r="E13" s="13">
        <v>10412800</v>
      </c>
      <c r="F13" s="13"/>
      <c r="G13" s="13"/>
      <c r="H13" s="13"/>
      <c r="I13" s="13"/>
      <c r="J13" s="13">
        <v>9769200</v>
      </c>
      <c r="K13" s="13">
        <v>9769200</v>
      </c>
      <c r="L13" s="13"/>
      <c r="M13" s="13"/>
      <c r="N13" s="13"/>
      <c r="O13" s="13"/>
    </row>
    <row r="14" spans="1:15" ht="20.25" customHeight="1">
      <c r="A14" s="16" t="s">
        <v>85</v>
      </c>
      <c r="B14" s="16" t="str">
        <f>"        "&amp;"机关事业单位职业年金缴费支出"</f>
        <v xml:space="preserve">        机关事业单位职业年金缴费支出</v>
      </c>
      <c r="C14" s="13">
        <v>10090000</v>
      </c>
      <c r="D14" s="13"/>
      <c r="E14" s="13"/>
      <c r="F14" s="13"/>
      <c r="G14" s="13"/>
      <c r="H14" s="13"/>
      <c r="I14" s="13"/>
      <c r="J14" s="13">
        <v>10090000</v>
      </c>
      <c r="K14" s="13">
        <v>10090000</v>
      </c>
      <c r="L14" s="13"/>
      <c r="M14" s="13"/>
      <c r="N14" s="13"/>
      <c r="O14" s="13"/>
    </row>
    <row r="15" spans="1:15" ht="20.25" customHeight="1">
      <c r="A15" s="15" t="s">
        <v>86</v>
      </c>
      <c r="B15" s="15" t="str">
        <f>"        "&amp;"其他社会保障和就业支出"</f>
        <v xml:space="preserve">        其他社会保障和就业支出</v>
      </c>
      <c r="C15" s="13">
        <v>2447950</v>
      </c>
      <c r="D15" s="13"/>
      <c r="E15" s="13"/>
      <c r="F15" s="13"/>
      <c r="G15" s="13"/>
      <c r="H15" s="13"/>
      <c r="I15" s="13"/>
      <c r="J15" s="13">
        <v>2447950</v>
      </c>
      <c r="K15" s="13">
        <v>2447950</v>
      </c>
      <c r="L15" s="13"/>
      <c r="M15" s="13"/>
      <c r="N15" s="13"/>
      <c r="O15" s="13"/>
    </row>
    <row r="16" spans="1:15" ht="20.25" customHeight="1">
      <c r="A16" s="16" t="s">
        <v>87</v>
      </c>
      <c r="B16" s="16" t="str">
        <f>"        "&amp;"其他社会保障和就业支出"</f>
        <v xml:space="preserve">        其他社会保障和就业支出</v>
      </c>
      <c r="C16" s="13">
        <v>2447950</v>
      </c>
      <c r="D16" s="13"/>
      <c r="E16" s="13"/>
      <c r="F16" s="13"/>
      <c r="G16" s="13"/>
      <c r="H16" s="13"/>
      <c r="I16" s="13"/>
      <c r="J16" s="13">
        <v>2447950</v>
      </c>
      <c r="K16" s="13">
        <v>2447950</v>
      </c>
      <c r="L16" s="13"/>
      <c r="M16" s="13"/>
      <c r="N16" s="13"/>
      <c r="O16" s="13"/>
    </row>
    <row r="17" spans="1:15" ht="20.25" customHeight="1">
      <c r="A17" s="2" t="s">
        <v>88</v>
      </c>
      <c r="B17" s="2" t="str">
        <f>"        "&amp;"卫生健康支出"</f>
        <v xml:space="preserve">        卫生健康支出</v>
      </c>
      <c r="C17" s="13">
        <v>1249246056.3599999</v>
      </c>
      <c r="D17" s="13">
        <v>30114402.579999998</v>
      </c>
      <c r="E17" s="13">
        <v>2650000</v>
      </c>
      <c r="F17" s="13">
        <v>27464402.579999998</v>
      </c>
      <c r="G17" s="13"/>
      <c r="H17" s="13"/>
      <c r="I17" s="13"/>
      <c r="J17" s="13">
        <v>1219131653.78</v>
      </c>
      <c r="K17" s="13">
        <v>1219131653.78</v>
      </c>
      <c r="L17" s="13"/>
      <c r="M17" s="13"/>
      <c r="N17" s="13"/>
      <c r="O17" s="13"/>
    </row>
    <row r="18" spans="1:15" ht="20.25" customHeight="1">
      <c r="A18" s="15" t="s">
        <v>89</v>
      </c>
      <c r="B18" s="15" t="str">
        <f>"        "&amp;"卫生健康管理事务"</f>
        <v xml:space="preserve">        卫生健康管理事务</v>
      </c>
      <c r="C18" s="13">
        <v>4915973.42</v>
      </c>
      <c r="D18" s="13">
        <v>4915973.42</v>
      </c>
      <c r="E18" s="13"/>
      <c r="F18" s="13">
        <v>4915973.42</v>
      </c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20.25" customHeight="1">
      <c r="A19" s="16" t="s">
        <v>90</v>
      </c>
      <c r="B19" s="16" t="str">
        <f>"        "&amp;"其他卫生健康管理事务支出"</f>
        <v xml:space="preserve">        其他卫生健康管理事务支出</v>
      </c>
      <c r="C19" s="13">
        <v>4915973.42</v>
      </c>
      <c r="D19" s="13">
        <v>4915973.42</v>
      </c>
      <c r="E19" s="13"/>
      <c r="F19" s="13">
        <v>4915973.42</v>
      </c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20.25" customHeight="1">
      <c r="A20" s="15" t="s">
        <v>91</v>
      </c>
      <c r="B20" s="15" t="str">
        <f>"        "&amp;"公立医院"</f>
        <v xml:space="preserve">        公立医院</v>
      </c>
      <c r="C20" s="13">
        <v>1215449133.78</v>
      </c>
      <c r="D20" s="13">
        <v>13435230</v>
      </c>
      <c r="E20" s="13"/>
      <c r="F20" s="13">
        <v>13435230</v>
      </c>
      <c r="G20" s="13"/>
      <c r="H20" s="13"/>
      <c r="I20" s="13"/>
      <c r="J20" s="13">
        <v>1202013903.78</v>
      </c>
      <c r="K20" s="13">
        <v>1202013903.78</v>
      </c>
      <c r="L20" s="13"/>
      <c r="M20" s="13"/>
      <c r="N20" s="13"/>
      <c r="O20" s="13"/>
    </row>
    <row r="21" spans="1:15" ht="20.25" customHeight="1">
      <c r="A21" s="16" t="s">
        <v>92</v>
      </c>
      <c r="B21" s="16" t="str">
        <f>"        "&amp;"综合医院"</f>
        <v xml:space="preserve">        综合医院</v>
      </c>
      <c r="C21" s="13">
        <v>1204195953.78</v>
      </c>
      <c r="D21" s="13">
        <v>2182050</v>
      </c>
      <c r="E21" s="13"/>
      <c r="F21" s="13">
        <v>2182050</v>
      </c>
      <c r="G21" s="13"/>
      <c r="H21" s="13"/>
      <c r="I21" s="13"/>
      <c r="J21" s="13">
        <v>1202013903.78</v>
      </c>
      <c r="K21" s="13">
        <v>1202013903.78</v>
      </c>
      <c r="L21" s="13"/>
      <c r="M21" s="13"/>
      <c r="N21" s="13"/>
      <c r="O21" s="13"/>
    </row>
    <row r="22" spans="1:15" ht="20.25" customHeight="1">
      <c r="A22" s="16" t="s">
        <v>93</v>
      </c>
      <c r="B22" s="16" t="str">
        <f>"        "&amp;"其他公立医院支出"</f>
        <v xml:space="preserve">        其他公立医院支出</v>
      </c>
      <c r="C22" s="13">
        <v>11253180</v>
      </c>
      <c r="D22" s="13">
        <v>11253180</v>
      </c>
      <c r="E22" s="13"/>
      <c r="F22" s="13">
        <v>11253180</v>
      </c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20.25" customHeight="1">
      <c r="A23" s="15" t="s">
        <v>94</v>
      </c>
      <c r="B23" s="15" t="str">
        <f>"        "&amp;"公共卫生"</f>
        <v xml:space="preserve">        公共卫生</v>
      </c>
      <c r="C23" s="13">
        <v>2767903.15</v>
      </c>
      <c r="D23" s="13">
        <v>2767903.15</v>
      </c>
      <c r="E23" s="13"/>
      <c r="F23" s="13">
        <v>2767903.15</v>
      </c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20.25" customHeight="1">
      <c r="A24" s="16" t="s">
        <v>95</v>
      </c>
      <c r="B24" s="16" t="str">
        <f>"        "&amp;"基本公共卫生服务"</f>
        <v xml:space="preserve">        基本公共卫生服务</v>
      </c>
      <c r="C24" s="13">
        <v>284555.84000000003</v>
      </c>
      <c r="D24" s="13">
        <v>284555.84000000003</v>
      </c>
      <c r="E24" s="13"/>
      <c r="F24" s="13">
        <v>284555.84000000003</v>
      </c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20.25" customHeight="1">
      <c r="A25" s="16" t="s">
        <v>96</v>
      </c>
      <c r="B25" s="16" t="str">
        <f>"        "&amp;"重大公共卫生服务"</f>
        <v xml:space="preserve">        重大公共卫生服务</v>
      </c>
      <c r="C25" s="13">
        <v>2483347.31</v>
      </c>
      <c r="D25" s="13">
        <v>2483347.31</v>
      </c>
      <c r="E25" s="13"/>
      <c r="F25" s="13">
        <v>2483347.31</v>
      </c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20.25" customHeight="1">
      <c r="A26" s="15" t="s">
        <v>97</v>
      </c>
      <c r="B26" s="15" t="str">
        <f>"        "&amp;"行政事业单位医疗"</f>
        <v xml:space="preserve">        行政事业单位医疗</v>
      </c>
      <c r="C26" s="13">
        <v>19767750</v>
      </c>
      <c r="D26" s="13">
        <v>2650000</v>
      </c>
      <c r="E26" s="13">
        <v>2650000</v>
      </c>
      <c r="F26" s="13"/>
      <c r="G26" s="13"/>
      <c r="H26" s="13"/>
      <c r="I26" s="13"/>
      <c r="J26" s="13">
        <v>17117750</v>
      </c>
      <c r="K26" s="13">
        <v>17117750</v>
      </c>
      <c r="L26" s="13"/>
      <c r="M26" s="13"/>
      <c r="N26" s="13"/>
      <c r="O26" s="13"/>
    </row>
    <row r="27" spans="1:15" ht="20.25" customHeight="1">
      <c r="A27" s="16" t="s">
        <v>98</v>
      </c>
      <c r="B27" s="16" t="str">
        <f>"        "&amp;"事业单位医疗"</f>
        <v xml:space="preserve">        事业单位医疗</v>
      </c>
      <c r="C27" s="13">
        <v>10811750</v>
      </c>
      <c r="D27" s="13">
        <v>164000</v>
      </c>
      <c r="E27" s="13">
        <v>164000</v>
      </c>
      <c r="F27" s="13"/>
      <c r="G27" s="13"/>
      <c r="H27" s="13"/>
      <c r="I27" s="13"/>
      <c r="J27" s="13">
        <v>10647750</v>
      </c>
      <c r="K27" s="13">
        <v>10647750</v>
      </c>
      <c r="L27" s="13"/>
      <c r="M27" s="13"/>
      <c r="N27" s="13"/>
      <c r="O27" s="13"/>
    </row>
    <row r="28" spans="1:15" ht="20.25" customHeight="1">
      <c r="A28" s="16" t="s">
        <v>99</v>
      </c>
      <c r="B28" s="16" t="str">
        <f>"        "&amp;"公务员医疗补助"</f>
        <v xml:space="preserve">        公务员医疗补助</v>
      </c>
      <c r="C28" s="13">
        <v>8956000</v>
      </c>
      <c r="D28" s="13">
        <v>2486000</v>
      </c>
      <c r="E28" s="13">
        <v>2486000</v>
      </c>
      <c r="F28" s="13"/>
      <c r="G28" s="13"/>
      <c r="H28" s="13"/>
      <c r="I28" s="13"/>
      <c r="J28" s="13">
        <v>6470000</v>
      </c>
      <c r="K28" s="13">
        <v>6470000</v>
      </c>
      <c r="L28" s="13"/>
      <c r="M28" s="13"/>
      <c r="N28" s="13"/>
      <c r="O28" s="13"/>
    </row>
    <row r="29" spans="1:15" ht="20.25" customHeight="1">
      <c r="A29" s="15" t="s">
        <v>100</v>
      </c>
      <c r="B29" s="15" t="str">
        <f>"        "&amp;"其他卫生健康支出"</f>
        <v xml:space="preserve">        其他卫生健康支出</v>
      </c>
      <c r="C29" s="13">
        <v>6345296.0099999998</v>
      </c>
      <c r="D29" s="13">
        <v>6345296.0099999998</v>
      </c>
      <c r="E29" s="13"/>
      <c r="F29" s="13">
        <v>6345296.0099999998</v>
      </c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20.25" customHeight="1">
      <c r="A30" s="16" t="s">
        <v>101</v>
      </c>
      <c r="B30" s="16" t="str">
        <f>"        "&amp;"其他卫生健康支出"</f>
        <v xml:space="preserve">        其他卫生健康支出</v>
      </c>
      <c r="C30" s="13">
        <v>6345296.0099999998</v>
      </c>
      <c r="D30" s="13">
        <v>6345296.0099999998</v>
      </c>
      <c r="E30" s="13"/>
      <c r="F30" s="13">
        <v>6345296.0099999998</v>
      </c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20.25" customHeight="1">
      <c r="A31" s="2" t="s">
        <v>102</v>
      </c>
      <c r="B31" s="2" t="str">
        <f>"        "&amp;"商业服务业等支出"</f>
        <v xml:space="preserve">        商业服务业等支出</v>
      </c>
      <c r="C31" s="13">
        <v>171965376</v>
      </c>
      <c r="D31" s="13"/>
      <c r="E31" s="13"/>
      <c r="F31" s="13"/>
      <c r="G31" s="13"/>
      <c r="H31" s="13"/>
      <c r="I31" s="13"/>
      <c r="J31" s="13">
        <v>171965376</v>
      </c>
      <c r="K31" s="13">
        <v>171965376</v>
      </c>
      <c r="L31" s="13"/>
      <c r="M31" s="13"/>
      <c r="N31" s="13"/>
      <c r="O31" s="13"/>
    </row>
    <row r="32" spans="1:15" ht="20.25" customHeight="1">
      <c r="A32" s="15" t="s">
        <v>103</v>
      </c>
      <c r="B32" s="15" t="str">
        <f>"        "&amp;"商业流通事务"</f>
        <v xml:space="preserve">        商业流通事务</v>
      </c>
      <c r="C32" s="13">
        <v>171965376</v>
      </c>
      <c r="D32" s="13"/>
      <c r="E32" s="13"/>
      <c r="F32" s="13"/>
      <c r="G32" s="13"/>
      <c r="H32" s="13"/>
      <c r="I32" s="13"/>
      <c r="J32" s="13">
        <v>171965376</v>
      </c>
      <c r="K32" s="13">
        <v>171965376</v>
      </c>
      <c r="L32" s="13"/>
      <c r="M32" s="13"/>
      <c r="N32" s="13"/>
      <c r="O32" s="13"/>
    </row>
    <row r="33" spans="1:15" ht="20.25" customHeight="1">
      <c r="A33" s="16" t="s">
        <v>104</v>
      </c>
      <c r="B33" s="16" t="str">
        <f>"        "&amp;"事业运行"</f>
        <v xml:space="preserve">        事业运行</v>
      </c>
      <c r="C33" s="13">
        <v>171965376</v>
      </c>
      <c r="D33" s="13"/>
      <c r="E33" s="13"/>
      <c r="F33" s="13"/>
      <c r="G33" s="13"/>
      <c r="H33" s="13"/>
      <c r="I33" s="13"/>
      <c r="J33" s="13">
        <v>171965376</v>
      </c>
      <c r="K33" s="13">
        <v>171965376</v>
      </c>
      <c r="L33" s="13"/>
      <c r="M33" s="13"/>
      <c r="N33" s="13"/>
      <c r="O33" s="13"/>
    </row>
    <row r="34" spans="1:15" ht="20.25" customHeight="1">
      <c r="A34" s="2" t="s">
        <v>105</v>
      </c>
      <c r="B34" s="2" t="str">
        <f>"        "&amp;"住房保障支出"</f>
        <v xml:space="preserve">        住房保障支出</v>
      </c>
      <c r="C34" s="13">
        <v>27689200</v>
      </c>
      <c r="D34" s="13"/>
      <c r="E34" s="13"/>
      <c r="F34" s="13"/>
      <c r="G34" s="13"/>
      <c r="H34" s="13"/>
      <c r="I34" s="13"/>
      <c r="J34" s="13">
        <v>27689200</v>
      </c>
      <c r="K34" s="13">
        <v>27689200</v>
      </c>
      <c r="L34" s="13"/>
      <c r="M34" s="13"/>
      <c r="N34" s="13"/>
      <c r="O34" s="13"/>
    </row>
    <row r="35" spans="1:15" ht="20.25" customHeight="1">
      <c r="A35" s="15" t="s">
        <v>106</v>
      </c>
      <c r="B35" s="15" t="str">
        <f>"        "&amp;"住房改革支出"</f>
        <v xml:space="preserve">        住房改革支出</v>
      </c>
      <c r="C35" s="13">
        <v>27689200</v>
      </c>
      <c r="D35" s="13"/>
      <c r="E35" s="13"/>
      <c r="F35" s="13"/>
      <c r="G35" s="13"/>
      <c r="H35" s="13"/>
      <c r="I35" s="13"/>
      <c r="J35" s="13">
        <v>27689200</v>
      </c>
      <c r="K35" s="13">
        <v>27689200</v>
      </c>
      <c r="L35" s="13"/>
      <c r="M35" s="13"/>
      <c r="N35" s="13"/>
      <c r="O35" s="13"/>
    </row>
    <row r="36" spans="1:15" ht="20.25" customHeight="1">
      <c r="A36" s="16" t="s">
        <v>107</v>
      </c>
      <c r="B36" s="16" t="str">
        <f>"        "&amp;"住房公积金"</f>
        <v xml:space="preserve">        住房公积金</v>
      </c>
      <c r="C36" s="13">
        <v>27689200</v>
      </c>
      <c r="D36" s="13"/>
      <c r="E36" s="13"/>
      <c r="F36" s="13"/>
      <c r="G36" s="13"/>
      <c r="H36" s="13"/>
      <c r="I36" s="13"/>
      <c r="J36" s="13">
        <v>27689200</v>
      </c>
      <c r="K36" s="13">
        <v>27689200</v>
      </c>
      <c r="L36" s="13"/>
      <c r="M36" s="13"/>
      <c r="N36" s="13"/>
      <c r="O36" s="13"/>
    </row>
    <row r="37" spans="1:15" ht="20.25" customHeight="1">
      <c r="A37" s="2" t="s">
        <v>108</v>
      </c>
      <c r="B37" s="2" t="str">
        <f>"        "&amp;"债务付息支出"</f>
        <v xml:space="preserve">        债务付息支出</v>
      </c>
      <c r="C37" s="13">
        <v>8120500</v>
      </c>
      <c r="D37" s="13"/>
      <c r="E37" s="13"/>
      <c r="F37" s="13"/>
      <c r="G37" s="13"/>
      <c r="H37" s="13"/>
      <c r="I37" s="13"/>
      <c r="J37" s="13">
        <v>8120500</v>
      </c>
      <c r="K37" s="13">
        <v>8120500</v>
      </c>
      <c r="L37" s="13"/>
      <c r="M37" s="13"/>
      <c r="N37" s="13"/>
      <c r="O37" s="13"/>
    </row>
    <row r="38" spans="1:15" ht="20.25" customHeight="1">
      <c r="A38" s="15" t="s">
        <v>109</v>
      </c>
      <c r="B38" s="15" t="str">
        <f>"        "&amp;"地方政府一般债务付息支出"</f>
        <v xml:space="preserve">        地方政府一般债务付息支出</v>
      </c>
      <c r="C38" s="13">
        <v>8120500</v>
      </c>
      <c r="D38" s="13"/>
      <c r="E38" s="13"/>
      <c r="F38" s="13"/>
      <c r="G38" s="13"/>
      <c r="H38" s="13"/>
      <c r="I38" s="13"/>
      <c r="J38" s="13">
        <v>8120500</v>
      </c>
      <c r="K38" s="13">
        <v>8120500</v>
      </c>
      <c r="L38" s="13"/>
      <c r="M38" s="13"/>
      <c r="N38" s="13"/>
      <c r="O38" s="13"/>
    </row>
    <row r="39" spans="1:15" ht="20.25" customHeight="1">
      <c r="A39" s="16" t="s">
        <v>110</v>
      </c>
      <c r="B39" s="16" t="str">
        <f>"        "&amp;"地方政府其他一般债务付息支出"</f>
        <v xml:space="preserve">        地方政府其他一般债务付息支出</v>
      </c>
      <c r="C39" s="13">
        <v>8120500</v>
      </c>
      <c r="D39" s="13"/>
      <c r="E39" s="13"/>
      <c r="F39" s="13"/>
      <c r="G39" s="13"/>
      <c r="H39" s="13"/>
      <c r="I39" s="13"/>
      <c r="J39" s="13">
        <v>8120500</v>
      </c>
      <c r="K39" s="13">
        <v>8120500</v>
      </c>
      <c r="L39" s="13"/>
      <c r="M39" s="13"/>
      <c r="N39" s="13"/>
      <c r="O39" s="13"/>
    </row>
    <row r="40" spans="1:15" ht="20.25" customHeight="1">
      <c r="A40" s="96" t="s">
        <v>30</v>
      </c>
      <c r="B40" s="94"/>
      <c r="C40" s="12">
        <v>1508378282.3599999</v>
      </c>
      <c r="D40" s="12">
        <v>59164402.579999998</v>
      </c>
      <c r="E40" s="12">
        <v>30000000</v>
      </c>
      <c r="F40" s="12">
        <v>29164402.579999998</v>
      </c>
      <c r="G40" s="12"/>
      <c r="H40" s="12"/>
      <c r="I40" s="12"/>
      <c r="J40" s="12">
        <v>1449213879.78</v>
      </c>
      <c r="K40" s="12">
        <v>1449213879.78</v>
      </c>
      <c r="L40" s="12"/>
      <c r="M40" s="12"/>
      <c r="N40" s="12"/>
      <c r="O40" s="12"/>
    </row>
  </sheetData>
  <mergeCells count="12">
    <mergeCell ref="A40:B40"/>
    <mergeCell ref="A2:O2"/>
    <mergeCell ref="A1:O1"/>
    <mergeCell ref="D4:F4"/>
    <mergeCell ref="C4:C5"/>
    <mergeCell ref="G4:G5"/>
    <mergeCell ref="H4:H5"/>
    <mergeCell ref="I4:I5"/>
    <mergeCell ref="B4:B5"/>
    <mergeCell ref="A4:A5"/>
    <mergeCell ref="A3:N3"/>
    <mergeCell ref="J4:O4"/>
  </mergeCells>
  <phoneticPr fontId="22" type="noConversion"/>
  <pageMargins left="0.31496062992125984" right="0.31496062992125984" top="0.35433070866141736" bottom="0.35433070866141736" header="0.31496062992125984" footer="0.31496062992125984"/>
  <pageSetup scale="67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5"/>
  <sheetViews>
    <sheetView showZeros="0" workbookViewId="0">
      <selection sqref="A1:D15"/>
    </sheetView>
  </sheetViews>
  <sheetFormatPr defaultColWidth="8.875" defaultRowHeight="15" customHeight="1"/>
  <cols>
    <col min="1" max="2" width="28.625" customWidth="1"/>
    <col min="3" max="3" width="35.75" customWidth="1"/>
    <col min="4" max="4" width="28.625" customWidth="1"/>
  </cols>
  <sheetData>
    <row r="1" spans="1:4" ht="18.75" customHeight="1">
      <c r="A1" s="89" t="s">
        <v>111</v>
      </c>
      <c r="B1" s="90"/>
      <c r="C1" s="90"/>
      <c r="D1" s="90"/>
    </row>
    <row r="2" spans="1:4" ht="28.5" customHeight="1">
      <c r="A2" s="92" t="s">
        <v>112</v>
      </c>
      <c r="B2" s="92"/>
      <c r="C2" s="92"/>
      <c r="D2" s="92"/>
    </row>
    <row r="3" spans="1:4" ht="18.75" customHeight="1">
      <c r="A3" s="93" t="str">
        <f>"单位名称："&amp;"玉溪市人民医院"</f>
        <v>单位名称：玉溪市人民医院</v>
      </c>
      <c r="B3" s="94"/>
      <c r="C3" s="94"/>
      <c r="D3" s="3" t="s">
        <v>2</v>
      </c>
    </row>
    <row r="4" spans="1:4" ht="18.75" customHeight="1">
      <c r="A4" s="99" t="s">
        <v>3</v>
      </c>
      <c r="B4" s="99"/>
      <c r="C4" s="99" t="s">
        <v>4</v>
      </c>
      <c r="D4" s="99"/>
    </row>
    <row r="5" spans="1:4" ht="18.75" customHeight="1">
      <c r="A5" s="17" t="s">
        <v>5</v>
      </c>
      <c r="B5" s="17" t="s">
        <v>6</v>
      </c>
      <c r="C5" s="17" t="s">
        <v>113</v>
      </c>
      <c r="D5" s="17" t="s">
        <v>6</v>
      </c>
    </row>
    <row r="6" spans="1:4" ht="18.75" customHeight="1">
      <c r="A6" s="8" t="s">
        <v>114</v>
      </c>
      <c r="B6" s="5"/>
      <c r="C6" s="18" t="s">
        <v>115</v>
      </c>
      <c r="D6" s="5"/>
    </row>
    <row r="7" spans="1:4" ht="18.75" customHeight="1">
      <c r="A7" s="2" t="s">
        <v>116</v>
      </c>
      <c r="B7" s="1">
        <v>31700000</v>
      </c>
      <c r="C7" s="6" t="str">
        <f>"（一）"&amp;"科学技术支出"</f>
        <v>（一）科学技术支出</v>
      </c>
      <c r="D7" s="1">
        <v>1700000</v>
      </c>
    </row>
    <row r="8" spans="1:4" ht="18.75" customHeight="1">
      <c r="A8" s="2" t="s">
        <v>117</v>
      </c>
      <c r="B8" s="1"/>
      <c r="C8" s="6" t="str">
        <f>"（二）"&amp;"社会保障和就业支出"</f>
        <v>（二）社会保障和就业支出</v>
      </c>
      <c r="D8" s="1">
        <v>27350000</v>
      </c>
    </row>
    <row r="9" spans="1:4" ht="18.75" customHeight="1">
      <c r="A9" s="2" t="s">
        <v>118</v>
      </c>
      <c r="B9" s="1"/>
      <c r="C9" s="6" t="str">
        <f>"（三）"&amp;"卫生健康支出"</f>
        <v>（三）卫生健康支出</v>
      </c>
      <c r="D9" s="1">
        <v>30114402.579999998</v>
      </c>
    </row>
    <row r="10" spans="1:4" ht="18.75" customHeight="1">
      <c r="A10" s="2" t="s">
        <v>119</v>
      </c>
      <c r="B10" s="1"/>
      <c r="C10" s="6" t="str">
        <f>"（四）"&amp;"商业服务业等支出"</f>
        <v>（四）商业服务业等支出</v>
      </c>
      <c r="D10" s="1"/>
    </row>
    <row r="11" spans="1:4" ht="18.75" customHeight="1">
      <c r="A11" s="9" t="s">
        <v>116</v>
      </c>
      <c r="B11" s="1">
        <v>27464402.579999998</v>
      </c>
      <c r="C11" s="6" t="str">
        <f>"（五）"&amp;"住房保障支出"</f>
        <v>（五）住房保障支出</v>
      </c>
      <c r="D11" s="1"/>
    </row>
    <row r="12" spans="1:4" ht="18.75" customHeight="1">
      <c r="A12" s="9" t="s">
        <v>117</v>
      </c>
      <c r="B12" s="1"/>
      <c r="C12" s="6" t="str">
        <f>"（六）"&amp;"债务付息支出"</f>
        <v>（六）债务付息支出</v>
      </c>
      <c r="D12" s="1"/>
    </row>
    <row r="13" spans="1:4" ht="18.75" customHeight="1">
      <c r="A13" s="9" t="s">
        <v>118</v>
      </c>
      <c r="B13" s="1"/>
      <c r="C13" s="2"/>
      <c r="D13" s="2"/>
    </row>
    <row r="14" spans="1:4" ht="18.75" customHeight="1">
      <c r="A14" s="2"/>
      <c r="B14" s="2"/>
      <c r="C14" s="2" t="s">
        <v>120</v>
      </c>
      <c r="D14" s="2"/>
    </row>
    <row r="15" spans="1:4" ht="18.75" customHeight="1">
      <c r="A15" s="7" t="s">
        <v>24</v>
      </c>
      <c r="B15" s="1">
        <v>59164402.579999998</v>
      </c>
      <c r="C15" s="7" t="s">
        <v>25</v>
      </c>
      <c r="D15" s="1">
        <v>59164402.579999998</v>
      </c>
    </row>
  </sheetData>
  <mergeCells count="5">
    <mergeCell ref="A4:B4"/>
    <mergeCell ref="C4:D4"/>
    <mergeCell ref="A2:D2"/>
    <mergeCell ref="A3:C3"/>
    <mergeCell ref="A1:D1"/>
  </mergeCells>
  <phoneticPr fontId="22" type="noConversion"/>
  <pageMargins left="0.7" right="0.7" top="0.75" bottom="0.75" header="0.3" footer="0.3"/>
  <pageSetup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G28"/>
  <sheetViews>
    <sheetView showZeros="0" topLeftCell="A16" zoomScale="80" zoomScaleNormal="80" workbookViewId="0">
      <selection activeCell="L15" sqref="L15"/>
    </sheetView>
  </sheetViews>
  <sheetFormatPr defaultColWidth="8.875" defaultRowHeight="15" customHeight="1"/>
  <cols>
    <col min="1" max="1" width="21.375" customWidth="1"/>
    <col min="2" max="2" width="39.75" customWidth="1"/>
    <col min="3" max="3" width="15.125" customWidth="1"/>
    <col min="4" max="4" width="12.625" customWidth="1"/>
    <col min="5" max="5" width="12" customWidth="1"/>
    <col min="6" max="6" width="7.5" customWidth="1"/>
    <col min="7" max="7" width="13.125" customWidth="1"/>
  </cols>
  <sheetData>
    <row r="1" spans="1:7" ht="15" customHeight="1">
      <c r="A1" s="98" t="s">
        <v>121</v>
      </c>
      <c r="B1" s="98"/>
      <c r="C1" s="98"/>
      <c r="D1" s="98"/>
      <c r="E1" s="98"/>
      <c r="F1" s="98"/>
      <c r="G1" s="98"/>
    </row>
    <row r="2" spans="1:7" ht="28.5" customHeight="1">
      <c r="A2" s="97" t="s">
        <v>122</v>
      </c>
      <c r="B2" s="97"/>
      <c r="C2" s="97"/>
      <c r="D2" s="97"/>
      <c r="E2" s="97"/>
      <c r="F2" s="97"/>
      <c r="G2" s="97"/>
    </row>
    <row r="3" spans="1:7" ht="20.25" customHeight="1">
      <c r="A3" s="94" t="str">
        <f>"单位名称："&amp;"玉溪市人民医院"</f>
        <v>单位名称：玉溪市人民医院</v>
      </c>
      <c r="B3" s="94"/>
      <c r="C3" s="94"/>
      <c r="D3" s="94"/>
      <c r="E3" s="94"/>
      <c r="F3" s="94"/>
      <c r="G3" s="10" t="s">
        <v>2</v>
      </c>
    </row>
    <row r="4" spans="1:7" ht="27" customHeight="1">
      <c r="A4" s="91" t="s">
        <v>123</v>
      </c>
      <c r="B4" s="91"/>
      <c r="C4" s="91" t="s">
        <v>30</v>
      </c>
      <c r="D4" s="91" t="s">
        <v>33</v>
      </c>
      <c r="E4" s="91"/>
      <c r="F4" s="91"/>
      <c r="G4" s="91" t="s">
        <v>72</v>
      </c>
    </row>
    <row r="5" spans="1:7" ht="27" customHeight="1">
      <c r="A5" s="4" t="s">
        <v>67</v>
      </c>
      <c r="B5" s="4" t="s">
        <v>68</v>
      </c>
      <c r="C5" s="91"/>
      <c r="D5" s="4" t="s">
        <v>32</v>
      </c>
      <c r="E5" s="4" t="s">
        <v>124</v>
      </c>
      <c r="F5" s="4" t="s">
        <v>125</v>
      </c>
      <c r="G5" s="91"/>
    </row>
    <row r="6" spans="1:7" ht="20.25" customHeight="1">
      <c r="A6" s="11" t="s">
        <v>44</v>
      </c>
      <c r="B6" s="11" t="s">
        <v>45</v>
      </c>
      <c r="C6" s="11" t="s">
        <v>46</v>
      </c>
      <c r="D6" s="11" t="s">
        <v>47</v>
      </c>
      <c r="E6" s="11" t="s">
        <v>48</v>
      </c>
      <c r="F6" s="11" t="s">
        <v>49</v>
      </c>
      <c r="G6" s="11">
        <v>7</v>
      </c>
    </row>
    <row r="7" spans="1:7" ht="20.25" customHeight="1">
      <c r="A7" s="2" t="s">
        <v>78</v>
      </c>
      <c r="B7" s="2" t="str">
        <f>"        "&amp;"科学技术支出"</f>
        <v xml:space="preserve">        科学技术支出</v>
      </c>
      <c r="C7" s="13">
        <v>1700000</v>
      </c>
      <c r="D7" s="12"/>
      <c r="E7" s="13"/>
      <c r="F7" s="13"/>
      <c r="G7" s="13">
        <v>1700000</v>
      </c>
    </row>
    <row r="8" spans="1:7" ht="20.25" customHeight="1">
      <c r="A8" s="15" t="s">
        <v>79</v>
      </c>
      <c r="B8" s="15" t="str">
        <f>"        "&amp;"其他科学技术支出"</f>
        <v xml:space="preserve">        其他科学技术支出</v>
      </c>
      <c r="C8" s="13">
        <v>1700000</v>
      </c>
      <c r="D8" s="12"/>
      <c r="E8" s="13"/>
      <c r="F8" s="13"/>
      <c r="G8" s="13">
        <v>1700000</v>
      </c>
    </row>
    <row r="9" spans="1:7" ht="20.25" customHeight="1">
      <c r="A9" s="16" t="s">
        <v>80</v>
      </c>
      <c r="B9" s="16" t="str">
        <f>"        "&amp;"其他科学技术支出"</f>
        <v xml:space="preserve">        其他科学技术支出</v>
      </c>
      <c r="C9" s="13">
        <v>1700000</v>
      </c>
      <c r="D9" s="12"/>
      <c r="E9" s="13"/>
      <c r="F9" s="13"/>
      <c r="G9" s="13">
        <v>1700000</v>
      </c>
    </row>
    <row r="10" spans="1:7" ht="20.25" customHeight="1">
      <c r="A10" s="2" t="s">
        <v>81</v>
      </c>
      <c r="B10" s="2" t="str">
        <f>"        "&amp;"社会保障和就业支出"</f>
        <v xml:space="preserve">        社会保障和就业支出</v>
      </c>
      <c r="C10" s="13">
        <v>27350000</v>
      </c>
      <c r="D10" s="12">
        <v>27350000</v>
      </c>
      <c r="E10" s="13">
        <v>27350000</v>
      </c>
      <c r="F10" s="13"/>
      <c r="G10" s="13"/>
    </row>
    <row r="11" spans="1:7" ht="20.25" customHeight="1">
      <c r="A11" s="15" t="s">
        <v>82</v>
      </c>
      <c r="B11" s="15" t="str">
        <f>"        "&amp;"行政事业单位养老支出"</f>
        <v xml:space="preserve">        行政事业单位养老支出</v>
      </c>
      <c r="C11" s="13">
        <v>27350000</v>
      </c>
      <c r="D11" s="12">
        <v>27350000</v>
      </c>
      <c r="E11" s="13">
        <v>27350000</v>
      </c>
      <c r="F11" s="13"/>
      <c r="G11" s="13"/>
    </row>
    <row r="12" spans="1:7" ht="20.25" customHeight="1">
      <c r="A12" s="16" t="s">
        <v>83</v>
      </c>
      <c r="B12" s="16" t="str">
        <f>"        "&amp;"事业单位离退休"</f>
        <v xml:space="preserve">        事业单位离退休</v>
      </c>
      <c r="C12" s="13">
        <v>16937200</v>
      </c>
      <c r="D12" s="12">
        <v>16937200</v>
      </c>
      <c r="E12" s="13">
        <v>16937200</v>
      </c>
      <c r="F12" s="13"/>
      <c r="G12" s="13"/>
    </row>
    <row r="13" spans="1:7" ht="20.25" customHeight="1">
      <c r="A13" s="16" t="s">
        <v>84</v>
      </c>
      <c r="B13" s="16" t="str">
        <f>"        "&amp;"机关事业单位基本养老保险缴费支出"</f>
        <v xml:space="preserve">        机关事业单位基本养老保险缴费支出</v>
      </c>
      <c r="C13" s="13">
        <v>10412800</v>
      </c>
      <c r="D13" s="12">
        <v>10412800</v>
      </c>
      <c r="E13" s="13">
        <v>10412800</v>
      </c>
      <c r="F13" s="13"/>
      <c r="G13" s="13"/>
    </row>
    <row r="14" spans="1:7" ht="20.25" customHeight="1">
      <c r="A14" s="2" t="s">
        <v>88</v>
      </c>
      <c r="B14" s="2" t="str">
        <f>"        "&amp;"卫生健康支出"</f>
        <v xml:space="preserve">        卫生健康支出</v>
      </c>
      <c r="C14" s="13">
        <v>30114402.579999998</v>
      </c>
      <c r="D14" s="12">
        <v>2650000</v>
      </c>
      <c r="E14" s="13">
        <v>2650000</v>
      </c>
      <c r="F14" s="13"/>
      <c r="G14" s="13">
        <v>27464402.579999998</v>
      </c>
    </row>
    <row r="15" spans="1:7" ht="20.25" customHeight="1">
      <c r="A15" s="15" t="s">
        <v>89</v>
      </c>
      <c r="B15" s="15" t="str">
        <f>"        "&amp;"卫生健康管理事务"</f>
        <v xml:space="preserve">        卫生健康管理事务</v>
      </c>
      <c r="C15" s="13">
        <v>4915973.42</v>
      </c>
      <c r="D15" s="12"/>
      <c r="E15" s="13"/>
      <c r="F15" s="13"/>
      <c r="G15" s="13">
        <v>4915973.42</v>
      </c>
    </row>
    <row r="16" spans="1:7" ht="20.25" customHeight="1">
      <c r="A16" s="16" t="s">
        <v>90</v>
      </c>
      <c r="B16" s="16" t="str">
        <f>"        "&amp;"其他卫生健康管理事务支出"</f>
        <v xml:space="preserve">        其他卫生健康管理事务支出</v>
      </c>
      <c r="C16" s="13">
        <v>4915973.42</v>
      </c>
      <c r="D16" s="12"/>
      <c r="E16" s="13"/>
      <c r="F16" s="13"/>
      <c r="G16" s="13">
        <v>4915973.42</v>
      </c>
    </row>
    <row r="17" spans="1:7" ht="20.25" customHeight="1">
      <c r="A17" s="15" t="s">
        <v>91</v>
      </c>
      <c r="B17" s="15" t="str">
        <f>"        "&amp;"公立医院"</f>
        <v xml:space="preserve">        公立医院</v>
      </c>
      <c r="C17" s="13">
        <v>13435230</v>
      </c>
      <c r="D17" s="12"/>
      <c r="E17" s="13"/>
      <c r="F17" s="13"/>
      <c r="G17" s="13">
        <v>13435230</v>
      </c>
    </row>
    <row r="18" spans="1:7" ht="20.25" customHeight="1">
      <c r="A18" s="16" t="s">
        <v>92</v>
      </c>
      <c r="B18" s="16" t="str">
        <f>"        "&amp;"综合医院"</f>
        <v xml:space="preserve">        综合医院</v>
      </c>
      <c r="C18" s="13">
        <v>2182050</v>
      </c>
      <c r="D18" s="12"/>
      <c r="E18" s="13"/>
      <c r="F18" s="13"/>
      <c r="G18" s="13">
        <v>2182050</v>
      </c>
    </row>
    <row r="19" spans="1:7" ht="20.25" customHeight="1">
      <c r="A19" s="16" t="s">
        <v>93</v>
      </c>
      <c r="B19" s="16" t="str">
        <f>"        "&amp;"其他公立医院支出"</f>
        <v xml:space="preserve">        其他公立医院支出</v>
      </c>
      <c r="C19" s="13">
        <v>11253180</v>
      </c>
      <c r="D19" s="12"/>
      <c r="E19" s="13"/>
      <c r="F19" s="13"/>
      <c r="G19" s="13">
        <v>11253180</v>
      </c>
    </row>
    <row r="20" spans="1:7" ht="20.25" customHeight="1">
      <c r="A20" s="15" t="s">
        <v>94</v>
      </c>
      <c r="B20" s="15" t="str">
        <f>"        "&amp;"公共卫生"</f>
        <v xml:space="preserve">        公共卫生</v>
      </c>
      <c r="C20" s="13">
        <v>2767903.15</v>
      </c>
      <c r="D20" s="12"/>
      <c r="E20" s="13"/>
      <c r="F20" s="13"/>
      <c r="G20" s="13">
        <v>2767903.15</v>
      </c>
    </row>
    <row r="21" spans="1:7" ht="20.25" customHeight="1">
      <c r="A21" s="16" t="s">
        <v>95</v>
      </c>
      <c r="B21" s="16" t="str">
        <f>"        "&amp;"基本公共卫生服务"</f>
        <v xml:space="preserve">        基本公共卫生服务</v>
      </c>
      <c r="C21" s="13">
        <v>284555.84000000003</v>
      </c>
      <c r="D21" s="12"/>
      <c r="E21" s="13"/>
      <c r="F21" s="13"/>
      <c r="G21" s="13">
        <v>284555.84000000003</v>
      </c>
    </row>
    <row r="22" spans="1:7" ht="20.25" customHeight="1">
      <c r="A22" s="16" t="s">
        <v>96</v>
      </c>
      <c r="B22" s="16" t="str">
        <f>"        "&amp;"重大公共卫生服务"</f>
        <v xml:space="preserve">        重大公共卫生服务</v>
      </c>
      <c r="C22" s="13">
        <v>2483347.31</v>
      </c>
      <c r="D22" s="12"/>
      <c r="E22" s="13"/>
      <c r="F22" s="13"/>
      <c r="G22" s="13">
        <v>2483347.31</v>
      </c>
    </row>
    <row r="23" spans="1:7" ht="20.25" customHeight="1">
      <c r="A23" s="15" t="s">
        <v>97</v>
      </c>
      <c r="B23" s="15" t="str">
        <f>"        "&amp;"行政事业单位医疗"</f>
        <v xml:space="preserve">        行政事业单位医疗</v>
      </c>
      <c r="C23" s="13">
        <v>2650000</v>
      </c>
      <c r="D23" s="12">
        <v>2650000</v>
      </c>
      <c r="E23" s="13">
        <v>2650000</v>
      </c>
      <c r="F23" s="13"/>
      <c r="G23" s="13"/>
    </row>
    <row r="24" spans="1:7" ht="20.25" customHeight="1">
      <c r="A24" s="16" t="s">
        <v>98</v>
      </c>
      <c r="B24" s="16" t="str">
        <f>"        "&amp;"事业单位医疗"</f>
        <v xml:space="preserve">        事业单位医疗</v>
      </c>
      <c r="C24" s="13">
        <v>164000</v>
      </c>
      <c r="D24" s="12">
        <v>164000</v>
      </c>
      <c r="E24" s="13">
        <v>164000</v>
      </c>
      <c r="F24" s="13"/>
      <c r="G24" s="13"/>
    </row>
    <row r="25" spans="1:7" ht="20.25" customHeight="1">
      <c r="A25" s="16" t="s">
        <v>99</v>
      </c>
      <c r="B25" s="16" t="str">
        <f>"        "&amp;"公务员医疗补助"</f>
        <v xml:space="preserve">        公务员医疗补助</v>
      </c>
      <c r="C25" s="13">
        <v>2486000</v>
      </c>
      <c r="D25" s="12">
        <v>2486000</v>
      </c>
      <c r="E25" s="13">
        <v>2486000</v>
      </c>
      <c r="F25" s="13"/>
      <c r="G25" s="13"/>
    </row>
    <row r="26" spans="1:7" ht="20.25" customHeight="1">
      <c r="A26" s="15" t="s">
        <v>100</v>
      </c>
      <c r="B26" s="15" t="str">
        <f>"        "&amp;"其他卫生健康支出"</f>
        <v xml:space="preserve">        其他卫生健康支出</v>
      </c>
      <c r="C26" s="13">
        <v>6345296.0099999998</v>
      </c>
      <c r="D26" s="12"/>
      <c r="E26" s="13"/>
      <c r="F26" s="13"/>
      <c r="G26" s="13">
        <v>6345296.0099999998</v>
      </c>
    </row>
    <row r="27" spans="1:7" ht="20.25" customHeight="1">
      <c r="A27" s="16" t="s">
        <v>101</v>
      </c>
      <c r="B27" s="16" t="str">
        <f>"        "&amp;"其他卫生健康支出"</f>
        <v xml:space="preserve">        其他卫生健康支出</v>
      </c>
      <c r="C27" s="13">
        <v>6345296.0099999998</v>
      </c>
      <c r="D27" s="12"/>
      <c r="E27" s="13"/>
      <c r="F27" s="13"/>
      <c r="G27" s="13">
        <v>6345296.0099999998</v>
      </c>
    </row>
    <row r="28" spans="1:7" ht="20.25" customHeight="1">
      <c r="A28" s="96" t="s">
        <v>30</v>
      </c>
      <c r="B28" s="94"/>
      <c r="C28" s="12">
        <v>59164402.579999998</v>
      </c>
      <c r="D28" s="12">
        <v>30000000</v>
      </c>
      <c r="E28" s="12">
        <v>30000000</v>
      </c>
      <c r="F28" s="12"/>
      <c r="G28" s="12">
        <v>29164402.579999998</v>
      </c>
    </row>
  </sheetData>
  <mergeCells count="8">
    <mergeCell ref="A28:B28"/>
    <mergeCell ref="G4:G5"/>
    <mergeCell ref="A4:B4"/>
    <mergeCell ref="A2:G2"/>
    <mergeCell ref="A1:G1"/>
    <mergeCell ref="D4:F4"/>
    <mergeCell ref="C4:C5"/>
    <mergeCell ref="A3:F3"/>
  </mergeCells>
  <phoneticPr fontId="22" type="noConversion"/>
  <pageMargins left="0.70866141732283472" right="0.70866141732283472" top="0.35433070866141736" bottom="0.35433070866141736" header="0.31496062992125984" footer="0.31496062992125984"/>
  <pageSetup scale="95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9"/>
  <sheetViews>
    <sheetView showZeros="0" workbookViewId="0">
      <selection activeCell="A3" sqref="A3:E3"/>
    </sheetView>
  </sheetViews>
  <sheetFormatPr defaultColWidth="8.875" defaultRowHeight="15" customHeight="1"/>
  <cols>
    <col min="1" max="1" width="22.75" customWidth="1"/>
    <col min="2" max="2" width="22.125" customWidth="1"/>
    <col min="3" max="3" width="20.625" customWidth="1"/>
    <col min="4" max="4" width="21.125" customWidth="1"/>
    <col min="5" max="5" width="18.875" customWidth="1"/>
    <col min="6" max="6" width="20" customWidth="1"/>
  </cols>
  <sheetData>
    <row r="1" spans="1:6" ht="15" customHeight="1">
      <c r="A1" s="89" t="s">
        <v>126</v>
      </c>
      <c r="B1" s="89"/>
      <c r="C1" s="89"/>
      <c r="D1" s="89"/>
      <c r="E1" s="89"/>
      <c r="F1" s="89"/>
    </row>
    <row r="2" spans="1:6" ht="28.5" customHeight="1">
      <c r="A2" s="97" t="s">
        <v>127</v>
      </c>
      <c r="B2" s="97"/>
      <c r="C2" s="97"/>
      <c r="D2" s="97"/>
      <c r="E2" s="97"/>
      <c r="F2" s="97"/>
    </row>
    <row r="3" spans="1:6" ht="20.25" customHeight="1">
      <c r="A3" s="94" t="str">
        <f>"单位名称："&amp;"玉溪市人民医院"</f>
        <v>单位名称：玉溪市人民医院</v>
      </c>
      <c r="B3" s="94"/>
      <c r="C3" s="94"/>
      <c r="D3" s="94"/>
      <c r="E3" s="94"/>
      <c r="F3" s="3" t="s">
        <v>2</v>
      </c>
    </row>
    <row r="4" spans="1:6" ht="20.25" customHeight="1">
      <c r="A4" s="91" t="s">
        <v>128</v>
      </c>
      <c r="B4" s="91" t="s">
        <v>129</v>
      </c>
      <c r="C4" s="91" t="s">
        <v>130</v>
      </c>
      <c r="D4" s="91"/>
      <c r="E4" s="91"/>
      <c r="F4" s="4"/>
    </row>
    <row r="5" spans="1:6" ht="35.25" customHeight="1">
      <c r="A5" s="91"/>
      <c r="B5" s="91"/>
      <c r="C5" s="4" t="s">
        <v>32</v>
      </c>
      <c r="D5" s="4" t="s">
        <v>131</v>
      </c>
      <c r="E5" s="4" t="s">
        <v>132</v>
      </c>
      <c r="F5" s="4" t="s">
        <v>133</v>
      </c>
    </row>
    <row r="6" spans="1:6" ht="20.25" customHeight="1">
      <c r="A6" s="11" t="s">
        <v>44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</row>
    <row r="7" spans="1:6" ht="20.25" customHeight="1">
      <c r="A7" s="13"/>
      <c r="B7" s="13"/>
      <c r="C7" s="13"/>
      <c r="D7" s="13"/>
      <c r="E7" s="12"/>
      <c r="F7" s="13"/>
    </row>
    <row r="9" spans="1:6" s="79" customFormat="1" ht="14.25">
      <c r="A9" s="100" t="s">
        <v>560</v>
      </c>
      <c r="B9" s="100"/>
      <c r="C9" s="100"/>
      <c r="D9" s="100"/>
      <c r="E9" s="100"/>
      <c r="F9" s="100"/>
    </row>
  </sheetData>
  <mergeCells count="7">
    <mergeCell ref="A9:F9"/>
    <mergeCell ref="A4:A5"/>
    <mergeCell ref="B4:B5"/>
    <mergeCell ref="A1:F1"/>
    <mergeCell ref="A2:F2"/>
    <mergeCell ref="C4:E4"/>
    <mergeCell ref="A3:E3"/>
  </mergeCells>
  <phoneticPr fontId="22" type="noConversion"/>
  <pageMargins left="0.7" right="0.7" top="0.75" bottom="0.75" header="0.3" footer="0.3"/>
  <pageSetup scale="99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26"/>
  <sheetViews>
    <sheetView showZeros="0" topLeftCell="F7" workbookViewId="0">
      <selection activeCell="F9" sqref="A9:XFD26"/>
    </sheetView>
  </sheetViews>
  <sheetFormatPr defaultColWidth="8.875" defaultRowHeight="15" customHeight="1"/>
  <cols>
    <col min="1" max="1" width="20.375" customWidth="1"/>
    <col min="2" max="2" width="20.875" customWidth="1"/>
    <col min="3" max="3" width="22.75" customWidth="1"/>
    <col min="4" max="4" width="11.125" customWidth="1"/>
    <col min="5" max="5" width="22.75" customWidth="1"/>
    <col min="6" max="6" width="11.125" customWidth="1"/>
    <col min="7" max="7" width="22.75" customWidth="1"/>
    <col min="8" max="8" width="13.75" customWidth="1"/>
    <col min="9" max="9" width="13.25" customWidth="1"/>
    <col min="10" max="10" width="6" customWidth="1"/>
    <col min="11" max="11" width="7.125" customWidth="1"/>
    <col min="12" max="12" width="12.5" customWidth="1"/>
    <col min="13" max="13" width="5.875" customWidth="1"/>
    <col min="14" max="14" width="6" customWidth="1"/>
    <col min="15" max="15" width="6.125" customWidth="1"/>
    <col min="16" max="16" width="7.75" customWidth="1"/>
    <col min="17" max="17" width="5.875" customWidth="1"/>
    <col min="18" max="18" width="13.125" customWidth="1"/>
    <col min="19" max="19" width="13" customWidth="1"/>
    <col min="20" max="20" width="7.125" customWidth="1"/>
    <col min="21" max="21" width="7.5" customWidth="1"/>
    <col min="22" max="22" width="7.875" customWidth="1"/>
    <col min="23" max="23" width="5.5" customWidth="1"/>
  </cols>
  <sheetData>
    <row r="1" spans="1:23" ht="15" customHeight="1">
      <c r="A1" s="89" t="s">
        <v>134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</row>
    <row r="2" spans="1:23" ht="28.5" customHeight="1">
      <c r="A2" s="97" t="s">
        <v>135</v>
      </c>
      <c r="B2" s="97"/>
      <c r="C2" s="97" t="s">
        <v>136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spans="1:23" ht="19.5" customHeight="1">
      <c r="A3" s="94" t="str">
        <f>"单位名称："&amp;"玉溪市人民医院"</f>
        <v>单位名称：玉溪市人民医院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89"/>
      <c r="S3" s="89"/>
      <c r="T3" s="89"/>
      <c r="U3" s="89"/>
      <c r="V3" s="89"/>
      <c r="W3" s="3" t="s">
        <v>2</v>
      </c>
    </row>
    <row r="4" spans="1:23" ht="19.5" customHeight="1">
      <c r="A4" s="91" t="s">
        <v>137</v>
      </c>
      <c r="B4" s="91" t="s">
        <v>138</v>
      </c>
      <c r="C4" s="91" t="s">
        <v>139</v>
      </c>
      <c r="D4" s="91" t="s">
        <v>140</v>
      </c>
      <c r="E4" s="91" t="s">
        <v>141</v>
      </c>
      <c r="F4" s="91" t="s">
        <v>142</v>
      </c>
      <c r="G4" s="91" t="s">
        <v>143</v>
      </c>
      <c r="H4" s="91" t="s">
        <v>144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</row>
    <row r="5" spans="1:23" ht="19.5" customHeight="1">
      <c r="A5" s="91"/>
      <c r="B5" s="91"/>
      <c r="C5" s="91"/>
      <c r="D5" s="91"/>
      <c r="E5" s="91"/>
      <c r="F5" s="91"/>
      <c r="G5" s="91"/>
      <c r="H5" s="91" t="s">
        <v>30</v>
      </c>
      <c r="I5" s="91" t="s">
        <v>33</v>
      </c>
      <c r="J5" s="91"/>
      <c r="K5" s="91"/>
      <c r="L5" s="91"/>
      <c r="M5" s="91"/>
      <c r="N5" s="91" t="s">
        <v>145</v>
      </c>
      <c r="O5" s="91"/>
      <c r="P5" s="91"/>
      <c r="Q5" s="91" t="s">
        <v>36</v>
      </c>
      <c r="R5" s="91" t="s">
        <v>70</v>
      </c>
      <c r="S5" s="91"/>
      <c r="T5" s="91"/>
      <c r="U5" s="91"/>
      <c r="V5" s="91"/>
      <c r="W5" s="91"/>
    </row>
    <row r="6" spans="1:23" ht="41.25" customHeight="1">
      <c r="A6" s="101"/>
      <c r="B6" s="101"/>
      <c r="C6" s="101"/>
      <c r="D6" s="101"/>
      <c r="E6" s="101"/>
      <c r="F6" s="91"/>
      <c r="G6" s="91"/>
      <c r="H6" s="91"/>
      <c r="I6" s="4" t="s">
        <v>146</v>
      </c>
      <c r="J6" s="4" t="s">
        <v>147</v>
      </c>
      <c r="K6" s="4" t="s">
        <v>148</v>
      </c>
      <c r="L6" s="4" t="s">
        <v>149</v>
      </c>
      <c r="M6" s="4" t="s">
        <v>150</v>
      </c>
      <c r="N6" s="4" t="s">
        <v>33</v>
      </c>
      <c r="O6" s="4" t="s">
        <v>34</v>
      </c>
      <c r="P6" s="4" t="s">
        <v>35</v>
      </c>
      <c r="Q6" s="91"/>
      <c r="R6" s="4" t="s">
        <v>32</v>
      </c>
      <c r="S6" s="4" t="s">
        <v>39</v>
      </c>
      <c r="T6" s="4" t="s">
        <v>151</v>
      </c>
      <c r="U6" s="4" t="s">
        <v>41</v>
      </c>
      <c r="V6" s="4" t="s">
        <v>42</v>
      </c>
      <c r="W6" s="4" t="s">
        <v>43</v>
      </c>
    </row>
    <row r="7" spans="1:23" ht="20.25" customHeight="1">
      <c r="A7" s="86" t="s">
        <v>44</v>
      </c>
      <c r="B7" s="86" t="s">
        <v>45</v>
      </c>
      <c r="C7" s="86" t="s">
        <v>46</v>
      </c>
      <c r="D7" s="86" t="s">
        <v>47</v>
      </c>
      <c r="E7" s="86" t="s">
        <v>48</v>
      </c>
      <c r="F7" s="82" t="s">
        <v>49</v>
      </c>
      <c r="G7" s="14" t="s">
        <v>50</v>
      </c>
      <c r="H7" s="14" t="s">
        <v>51</v>
      </c>
      <c r="I7" s="14" t="s">
        <v>52</v>
      </c>
      <c r="J7" s="14" t="s">
        <v>53</v>
      </c>
      <c r="K7" s="14" t="s">
        <v>54</v>
      </c>
      <c r="L7" s="14" t="s">
        <v>55</v>
      </c>
      <c r="M7" s="14" t="s">
        <v>56</v>
      </c>
      <c r="N7" s="14" t="s">
        <v>57</v>
      </c>
      <c r="O7" s="14" t="s">
        <v>58</v>
      </c>
      <c r="P7" s="14" t="s">
        <v>59</v>
      </c>
      <c r="Q7" s="14" t="s">
        <v>60</v>
      </c>
      <c r="R7" s="14" t="s">
        <v>61</v>
      </c>
      <c r="S7" s="14" t="s">
        <v>62</v>
      </c>
      <c r="T7" s="14" t="s">
        <v>152</v>
      </c>
      <c r="U7" s="14" t="s">
        <v>153</v>
      </c>
      <c r="V7" s="14" t="s">
        <v>154</v>
      </c>
      <c r="W7" s="14" t="s">
        <v>155</v>
      </c>
    </row>
    <row r="8" spans="1:23" ht="20.25" customHeight="1">
      <c r="A8" s="87" t="s">
        <v>64</v>
      </c>
      <c r="B8" s="87"/>
      <c r="C8" s="88"/>
      <c r="D8" s="88"/>
      <c r="E8" s="88"/>
      <c r="F8" s="83"/>
      <c r="G8" s="2"/>
      <c r="H8" s="12">
        <v>593267956.77999997</v>
      </c>
      <c r="I8" s="13">
        <v>30000000</v>
      </c>
      <c r="J8" s="13"/>
      <c r="K8" s="13"/>
      <c r="L8" s="13">
        <v>30000000</v>
      </c>
      <c r="M8" s="13"/>
      <c r="N8" s="13"/>
      <c r="O8" s="13"/>
      <c r="P8" s="13"/>
      <c r="Q8" s="13"/>
      <c r="R8" s="13">
        <v>563267956.77999997</v>
      </c>
      <c r="S8" s="13">
        <v>563267956.77999997</v>
      </c>
      <c r="T8" s="13"/>
      <c r="U8" s="13"/>
      <c r="V8" s="13"/>
      <c r="W8" s="13"/>
    </row>
    <row r="9" spans="1:23" ht="26.25" customHeight="1">
      <c r="A9" s="87" t="str">
        <f t="shared" ref="A9:A25" si="0">"       "&amp;"玉溪市人民医院"</f>
        <v xml:space="preserve">       玉溪市人民医院</v>
      </c>
      <c r="B9" s="88" t="s">
        <v>156</v>
      </c>
      <c r="C9" s="88" t="s">
        <v>157</v>
      </c>
      <c r="D9" s="88" t="s">
        <v>92</v>
      </c>
      <c r="E9" s="88" t="s">
        <v>158</v>
      </c>
      <c r="F9" s="84" t="s">
        <v>159</v>
      </c>
      <c r="G9" s="2" t="s">
        <v>160</v>
      </c>
      <c r="H9" s="12">
        <v>51960000</v>
      </c>
      <c r="I9" s="13"/>
      <c r="J9" s="13"/>
      <c r="K9" s="13"/>
      <c r="L9" s="13"/>
      <c r="M9" s="13"/>
      <c r="N9" s="13"/>
      <c r="O9" s="13"/>
      <c r="P9" s="13"/>
      <c r="Q9" s="13"/>
      <c r="R9" s="13">
        <v>51960000</v>
      </c>
      <c r="S9" s="13">
        <v>51960000</v>
      </c>
      <c r="T9" s="13"/>
      <c r="U9" s="13"/>
      <c r="V9" s="13"/>
      <c r="W9" s="13"/>
    </row>
    <row r="10" spans="1:23" ht="26.25" customHeight="1">
      <c r="A10" s="85" t="str">
        <f t="shared" si="0"/>
        <v xml:space="preserve">       玉溪市人民医院</v>
      </c>
      <c r="B10" s="85" t="s">
        <v>156</v>
      </c>
      <c r="C10" s="85" t="s">
        <v>157</v>
      </c>
      <c r="D10" s="85" t="s">
        <v>92</v>
      </c>
      <c r="E10" s="85" t="s">
        <v>158</v>
      </c>
      <c r="F10" s="2" t="s">
        <v>161</v>
      </c>
      <c r="G10" s="2" t="s">
        <v>162</v>
      </c>
      <c r="H10" s="12">
        <v>215900500</v>
      </c>
      <c r="I10" s="13"/>
      <c r="J10" s="13"/>
      <c r="K10" s="2"/>
      <c r="L10" s="13"/>
      <c r="M10" s="2"/>
      <c r="N10" s="13"/>
      <c r="O10" s="13"/>
      <c r="P10" s="2"/>
      <c r="Q10" s="13"/>
      <c r="R10" s="13">
        <v>215900500</v>
      </c>
      <c r="S10" s="13">
        <v>215900500</v>
      </c>
      <c r="T10" s="13"/>
      <c r="U10" s="13"/>
      <c r="V10" s="13"/>
      <c r="W10" s="13"/>
    </row>
    <row r="11" spans="1:23" ht="26.25" customHeight="1">
      <c r="A11" s="2" t="str">
        <f t="shared" si="0"/>
        <v xml:space="preserve">       玉溪市人民医院</v>
      </c>
      <c r="B11" s="2" t="s">
        <v>163</v>
      </c>
      <c r="C11" s="2" t="s">
        <v>164</v>
      </c>
      <c r="D11" s="2" t="s">
        <v>84</v>
      </c>
      <c r="E11" s="2" t="s">
        <v>165</v>
      </c>
      <c r="F11" s="2" t="s">
        <v>166</v>
      </c>
      <c r="G11" s="2" t="s">
        <v>167</v>
      </c>
      <c r="H11" s="12">
        <v>9769200</v>
      </c>
      <c r="I11" s="13"/>
      <c r="J11" s="13"/>
      <c r="K11" s="2"/>
      <c r="L11" s="13"/>
      <c r="M11" s="2"/>
      <c r="N11" s="13"/>
      <c r="O11" s="13"/>
      <c r="P11" s="2"/>
      <c r="Q11" s="13"/>
      <c r="R11" s="13">
        <v>9769200</v>
      </c>
      <c r="S11" s="13">
        <v>9769200</v>
      </c>
      <c r="T11" s="13"/>
      <c r="U11" s="13"/>
      <c r="V11" s="13"/>
      <c r="W11" s="13"/>
    </row>
    <row r="12" spans="1:23" ht="26.25" customHeight="1">
      <c r="A12" s="2" t="str">
        <f t="shared" si="0"/>
        <v xml:space="preserve">       玉溪市人民医院</v>
      </c>
      <c r="B12" s="2" t="s">
        <v>163</v>
      </c>
      <c r="C12" s="2" t="s">
        <v>164</v>
      </c>
      <c r="D12" s="2" t="s">
        <v>85</v>
      </c>
      <c r="E12" s="2" t="s">
        <v>168</v>
      </c>
      <c r="F12" s="2" t="s">
        <v>169</v>
      </c>
      <c r="G12" s="2" t="s">
        <v>170</v>
      </c>
      <c r="H12" s="12">
        <v>10090000</v>
      </c>
      <c r="I12" s="13"/>
      <c r="J12" s="13"/>
      <c r="K12" s="2"/>
      <c r="L12" s="13"/>
      <c r="M12" s="2"/>
      <c r="N12" s="13"/>
      <c r="O12" s="13"/>
      <c r="P12" s="2"/>
      <c r="Q12" s="13"/>
      <c r="R12" s="13">
        <v>10090000</v>
      </c>
      <c r="S12" s="13">
        <v>10090000</v>
      </c>
      <c r="T12" s="13"/>
      <c r="U12" s="13"/>
      <c r="V12" s="13"/>
      <c r="W12" s="13"/>
    </row>
    <row r="13" spans="1:23" ht="26.25" customHeight="1">
      <c r="A13" s="2" t="str">
        <f t="shared" si="0"/>
        <v xml:space="preserve">       玉溪市人民医院</v>
      </c>
      <c r="B13" s="2" t="s">
        <v>163</v>
      </c>
      <c r="C13" s="2" t="s">
        <v>164</v>
      </c>
      <c r="D13" s="2" t="s">
        <v>87</v>
      </c>
      <c r="E13" s="2" t="s">
        <v>171</v>
      </c>
      <c r="F13" s="2" t="s">
        <v>172</v>
      </c>
      <c r="G13" s="2" t="s">
        <v>173</v>
      </c>
      <c r="H13" s="12">
        <v>2447950</v>
      </c>
      <c r="I13" s="13"/>
      <c r="J13" s="13"/>
      <c r="K13" s="2"/>
      <c r="L13" s="13"/>
      <c r="M13" s="2"/>
      <c r="N13" s="13"/>
      <c r="O13" s="13"/>
      <c r="P13" s="2"/>
      <c r="Q13" s="13"/>
      <c r="R13" s="13">
        <v>2447950</v>
      </c>
      <c r="S13" s="13">
        <v>2447950</v>
      </c>
      <c r="T13" s="13"/>
      <c r="U13" s="13"/>
      <c r="V13" s="13"/>
      <c r="W13" s="13"/>
    </row>
    <row r="14" spans="1:23" ht="26.25" customHeight="1">
      <c r="A14" s="2" t="str">
        <f t="shared" si="0"/>
        <v xml:space="preserve">       玉溪市人民医院</v>
      </c>
      <c r="B14" s="2" t="s">
        <v>163</v>
      </c>
      <c r="C14" s="2" t="s">
        <v>164</v>
      </c>
      <c r="D14" s="2" t="s">
        <v>98</v>
      </c>
      <c r="E14" s="2" t="s">
        <v>174</v>
      </c>
      <c r="F14" s="2" t="s">
        <v>175</v>
      </c>
      <c r="G14" s="2" t="s">
        <v>176</v>
      </c>
      <c r="H14" s="12">
        <v>10647750</v>
      </c>
      <c r="I14" s="13"/>
      <c r="J14" s="13"/>
      <c r="K14" s="2"/>
      <c r="L14" s="13"/>
      <c r="M14" s="2"/>
      <c r="N14" s="13"/>
      <c r="O14" s="13"/>
      <c r="P14" s="2"/>
      <c r="Q14" s="13"/>
      <c r="R14" s="13">
        <v>10647750</v>
      </c>
      <c r="S14" s="13">
        <v>10647750</v>
      </c>
      <c r="T14" s="13"/>
      <c r="U14" s="13"/>
      <c r="V14" s="13"/>
      <c r="W14" s="13"/>
    </row>
    <row r="15" spans="1:23" ht="26.25" customHeight="1">
      <c r="A15" s="2" t="str">
        <f t="shared" si="0"/>
        <v xml:space="preserve">       玉溪市人民医院</v>
      </c>
      <c r="B15" s="2" t="s">
        <v>163</v>
      </c>
      <c r="C15" s="2" t="s">
        <v>164</v>
      </c>
      <c r="D15" s="2" t="s">
        <v>99</v>
      </c>
      <c r="E15" s="2" t="s">
        <v>177</v>
      </c>
      <c r="F15" s="2" t="s">
        <v>178</v>
      </c>
      <c r="G15" s="2" t="s">
        <v>179</v>
      </c>
      <c r="H15" s="12">
        <v>6470000</v>
      </c>
      <c r="I15" s="13"/>
      <c r="J15" s="13"/>
      <c r="K15" s="2"/>
      <c r="L15" s="13"/>
      <c r="M15" s="2"/>
      <c r="N15" s="13"/>
      <c r="O15" s="13"/>
      <c r="P15" s="2"/>
      <c r="Q15" s="13"/>
      <c r="R15" s="13">
        <v>6470000</v>
      </c>
      <c r="S15" s="13">
        <v>6470000</v>
      </c>
      <c r="T15" s="13"/>
      <c r="U15" s="13"/>
      <c r="V15" s="13"/>
      <c r="W15" s="13"/>
    </row>
    <row r="16" spans="1:23" ht="26.25" customHeight="1">
      <c r="A16" s="2" t="str">
        <f t="shared" si="0"/>
        <v xml:space="preserve">       玉溪市人民医院</v>
      </c>
      <c r="B16" s="2" t="s">
        <v>180</v>
      </c>
      <c r="C16" s="2" t="s">
        <v>181</v>
      </c>
      <c r="D16" s="2" t="s">
        <v>107</v>
      </c>
      <c r="E16" s="2" t="s">
        <v>182</v>
      </c>
      <c r="F16" s="2" t="s">
        <v>183</v>
      </c>
      <c r="G16" s="2" t="s">
        <v>182</v>
      </c>
      <c r="H16" s="12">
        <v>27689200</v>
      </c>
      <c r="I16" s="13"/>
      <c r="J16" s="13"/>
      <c r="K16" s="2"/>
      <c r="L16" s="13"/>
      <c r="M16" s="2"/>
      <c r="N16" s="13"/>
      <c r="O16" s="13"/>
      <c r="P16" s="2"/>
      <c r="Q16" s="13"/>
      <c r="R16" s="13">
        <v>27689200</v>
      </c>
      <c r="S16" s="13">
        <v>27689200</v>
      </c>
      <c r="T16" s="13"/>
      <c r="U16" s="13"/>
      <c r="V16" s="13"/>
      <c r="W16" s="13"/>
    </row>
    <row r="17" spans="1:23" ht="26.25" customHeight="1">
      <c r="A17" s="2" t="str">
        <f t="shared" si="0"/>
        <v xml:space="preserve">       玉溪市人民医院</v>
      </c>
      <c r="B17" s="2" t="s">
        <v>184</v>
      </c>
      <c r="C17" s="2" t="s">
        <v>185</v>
      </c>
      <c r="D17" s="2" t="s">
        <v>92</v>
      </c>
      <c r="E17" s="2" t="s">
        <v>158</v>
      </c>
      <c r="F17" s="2" t="s">
        <v>186</v>
      </c>
      <c r="G17" s="2" t="s">
        <v>187</v>
      </c>
      <c r="H17" s="12">
        <v>680000</v>
      </c>
      <c r="I17" s="13"/>
      <c r="J17" s="13"/>
      <c r="K17" s="2"/>
      <c r="L17" s="13"/>
      <c r="M17" s="2"/>
      <c r="N17" s="13"/>
      <c r="O17" s="13"/>
      <c r="P17" s="2"/>
      <c r="Q17" s="13"/>
      <c r="R17" s="13">
        <v>680000</v>
      </c>
      <c r="S17" s="13">
        <v>680000</v>
      </c>
      <c r="T17" s="13"/>
      <c r="U17" s="13"/>
      <c r="V17" s="13"/>
      <c r="W17" s="13"/>
    </row>
    <row r="18" spans="1:23" ht="26.25" customHeight="1">
      <c r="A18" s="2" t="str">
        <f t="shared" si="0"/>
        <v xml:space="preserve">       玉溪市人民医院</v>
      </c>
      <c r="B18" s="2" t="s">
        <v>184</v>
      </c>
      <c r="C18" s="2" t="s">
        <v>185</v>
      </c>
      <c r="D18" s="2" t="s">
        <v>92</v>
      </c>
      <c r="E18" s="2" t="s">
        <v>158</v>
      </c>
      <c r="F18" s="2" t="s">
        <v>188</v>
      </c>
      <c r="G18" s="2" t="s">
        <v>189</v>
      </c>
      <c r="H18" s="12">
        <v>35000</v>
      </c>
      <c r="I18" s="13"/>
      <c r="J18" s="13"/>
      <c r="K18" s="2"/>
      <c r="L18" s="13"/>
      <c r="M18" s="2"/>
      <c r="N18" s="13"/>
      <c r="O18" s="13"/>
      <c r="P18" s="2"/>
      <c r="Q18" s="13"/>
      <c r="R18" s="13">
        <v>35000</v>
      </c>
      <c r="S18" s="13">
        <v>35000</v>
      </c>
      <c r="T18" s="13"/>
      <c r="U18" s="13"/>
      <c r="V18" s="13"/>
      <c r="W18" s="13"/>
    </row>
    <row r="19" spans="1:23" ht="26.25" customHeight="1">
      <c r="A19" s="2" t="str">
        <f t="shared" si="0"/>
        <v xml:space="preserve">       玉溪市人民医院</v>
      </c>
      <c r="B19" s="2" t="s">
        <v>184</v>
      </c>
      <c r="C19" s="2" t="s">
        <v>185</v>
      </c>
      <c r="D19" s="2" t="s">
        <v>92</v>
      </c>
      <c r="E19" s="2" t="s">
        <v>158</v>
      </c>
      <c r="F19" s="2" t="s">
        <v>190</v>
      </c>
      <c r="G19" s="2" t="s">
        <v>191</v>
      </c>
      <c r="H19" s="12">
        <v>29824624</v>
      </c>
      <c r="I19" s="13"/>
      <c r="J19" s="13"/>
      <c r="K19" s="2"/>
      <c r="L19" s="13"/>
      <c r="M19" s="2"/>
      <c r="N19" s="13"/>
      <c r="O19" s="13"/>
      <c r="P19" s="2"/>
      <c r="Q19" s="13"/>
      <c r="R19" s="13">
        <v>29824624</v>
      </c>
      <c r="S19" s="13">
        <v>29824624</v>
      </c>
      <c r="T19" s="13"/>
      <c r="U19" s="13"/>
      <c r="V19" s="13"/>
      <c r="W19" s="13"/>
    </row>
    <row r="20" spans="1:23" ht="26.25" customHeight="1">
      <c r="A20" s="2" t="str">
        <f t="shared" si="0"/>
        <v xml:space="preserve">       玉溪市人民医院</v>
      </c>
      <c r="B20" s="2" t="s">
        <v>192</v>
      </c>
      <c r="C20" s="2" t="s">
        <v>193</v>
      </c>
      <c r="D20" s="2" t="s">
        <v>92</v>
      </c>
      <c r="E20" s="2" t="s">
        <v>158</v>
      </c>
      <c r="F20" s="2" t="s">
        <v>194</v>
      </c>
      <c r="G20" s="2" t="s">
        <v>195</v>
      </c>
      <c r="H20" s="12">
        <v>25788356.780000001</v>
      </c>
      <c r="I20" s="13"/>
      <c r="J20" s="13"/>
      <c r="K20" s="2"/>
      <c r="L20" s="13"/>
      <c r="M20" s="2"/>
      <c r="N20" s="13"/>
      <c r="O20" s="13"/>
      <c r="P20" s="2"/>
      <c r="Q20" s="13"/>
      <c r="R20" s="13">
        <v>25788356.780000001</v>
      </c>
      <c r="S20" s="13">
        <v>25788356.780000001</v>
      </c>
      <c r="T20" s="13"/>
      <c r="U20" s="13"/>
      <c r="V20" s="13"/>
      <c r="W20" s="13"/>
    </row>
    <row r="21" spans="1:23" ht="26.25" customHeight="1">
      <c r="A21" s="2" t="str">
        <f t="shared" si="0"/>
        <v xml:space="preserve">       玉溪市人民医院</v>
      </c>
      <c r="B21" s="2" t="s">
        <v>196</v>
      </c>
      <c r="C21" s="2" t="s">
        <v>197</v>
      </c>
      <c r="D21" s="2" t="s">
        <v>104</v>
      </c>
      <c r="E21" s="2" t="s">
        <v>198</v>
      </c>
      <c r="F21" s="2" t="s">
        <v>190</v>
      </c>
      <c r="G21" s="2" t="s">
        <v>191</v>
      </c>
      <c r="H21" s="12">
        <v>171965376</v>
      </c>
      <c r="I21" s="13"/>
      <c r="J21" s="13"/>
      <c r="K21" s="2"/>
      <c r="L21" s="13"/>
      <c r="M21" s="2"/>
      <c r="N21" s="13"/>
      <c r="O21" s="13"/>
      <c r="P21" s="2"/>
      <c r="Q21" s="13"/>
      <c r="R21" s="13">
        <v>171965376</v>
      </c>
      <c r="S21" s="13">
        <v>171965376</v>
      </c>
      <c r="T21" s="13"/>
      <c r="U21" s="13"/>
      <c r="V21" s="13"/>
      <c r="W21" s="13"/>
    </row>
    <row r="22" spans="1:23" ht="26.25" customHeight="1">
      <c r="A22" s="2" t="str">
        <f t="shared" si="0"/>
        <v xml:space="preserve">       玉溪市人民医院</v>
      </c>
      <c r="B22" s="2" t="s">
        <v>199</v>
      </c>
      <c r="C22" s="2" t="s">
        <v>200</v>
      </c>
      <c r="D22" s="2" t="s">
        <v>84</v>
      </c>
      <c r="E22" s="2" t="s">
        <v>165</v>
      </c>
      <c r="F22" s="2" t="s">
        <v>166</v>
      </c>
      <c r="G22" s="2" t="s">
        <v>167</v>
      </c>
      <c r="H22" s="12">
        <v>10412800</v>
      </c>
      <c r="I22" s="13">
        <v>10412800</v>
      </c>
      <c r="J22" s="13"/>
      <c r="K22" s="2"/>
      <c r="L22" s="13">
        <v>10412800</v>
      </c>
      <c r="M22" s="2"/>
      <c r="N22" s="13"/>
      <c r="O22" s="13"/>
      <c r="P22" s="2"/>
      <c r="Q22" s="13"/>
      <c r="R22" s="13"/>
      <c r="S22" s="13"/>
      <c r="T22" s="13"/>
      <c r="U22" s="13"/>
      <c r="V22" s="13"/>
      <c r="W22" s="13"/>
    </row>
    <row r="23" spans="1:23" ht="26.25" customHeight="1">
      <c r="A23" s="2" t="str">
        <f t="shared" si="0"/>
        <v xml:space="preserve">       玉溪市人民医院</v>
      </c>
      <c r="B23" s="2" t="s">
        <v>199</v>
      </c>
      <c r="C23" s="2" t="s">
        <v>200</v>
      </c>
      <c r="D23" s="2" t="s">
        <v>98</v>
      </c>
      <c r="E23" s="2" t="s">
        <v>174</v>
      </c>
      <c r="F23" s="2" t="s">
        <v>201</v>
      </c>
      <c r="G23" s="2" t="s">
        <v>202</v>
      </c>
      <c r="H23" s="12">
        <v>164000</v>
      </c>
      <c r="I23" s="13">
        <v>164000</v>
      </c>
      <c r="J23" s="13"/>
      <c r="K23" s="2"/>
      <c r="L23" s="13">
        <v>164000</v>
      </c>
      <c r="M23" s="2"/>
      <c r="N23" s="13"/>
      <c r="O23" s="13"/>
      <c r="P23" s="2"/>
      <c r="Q23" s="13"/>
      <c r="R23" s="13"/>
      <c r="S23" s="13"/>
      <c r="T23" s="13"/>
      <c r="U23" s="13"/>
      <c r="V23" s="13"/>
      <c r="W23" s="13"/>
    </row>
    <row r="24" spans="1:23" ht="26.25" customHeight="1">
      <c r="A24" s="2" t="str">
        <f t="shared" si="0"/>
        <v xml:space="preserve">       玉溪市人民医院</v>
      </c>
      <c r="B24" s="2" t="s">
        <v>199</v>
      </c>
      <c r="C24" s="2" t="s">
        <v>200</v>
      </c>
      <c r="D24" s="2" t="s">
        <v>99</v>
      </c>
      <c r="E24" s="2" t="s">
        <v>177</v>
      </c>
      <c r="F24" s="2" t="s">
        <v>178</v>
      </c>
      <c r="G24" s="2" t="s">
        <v>179</v>
      </c>
      <c r="H24" s="12">
        <v>2486000</v>
      </c>
      <c r="I24" s="13">
        <v>2486000</v>
      </c>
      <c r="J24" s="13"/>
      <c r="K24" s="2"/>
      <c r="L24" s="13">
        <v>2486000</v>
      </c>
      <c r="M24" s="2"/>
      <c r="N24" s="13"/>
      <c r="O24" s="13"/>
      <c r="P24" s="2"/>
      <c r="Q24" s="13"/>
      <c r="R24" s="13"/>
      <c r="S24" s="13"/>
      <c r="T24" s="13"/>
      <c r="U24" s="13"/>
      <c r="V24" s="13"/>
      <c r="W24" s="13"/>
    </row>
    <row r="25" spans="1:23" ht="26.25" customHeight="1">
      <c r="A25" s="2" t="str">
        <f t="shared" si="0"/>
        <v xml:space="preserve">       玉溪市人民医院</v>
      </c>
      <c r="B25" s="2" t="s">
        <v>203</v>
      </c>
      <c r="C25" s="2" t="s">
        <v>204</v>
      </c>
      <c r="D25" s="2" t="s">
        <v>83</v>
      </c>
      <c r="E25" s="2" t="s">
        <v>205</v>
      </c>
      <c r="F25" s="2" t="s">
        <v>206</v>
      </c>
      <c r="G25" s="2" t="s">
        <v>207</v>
      </c>
      <c r="H25" s="12">
        <v>16937200</v>
      </c>
      <c r="I25" s="13">
        <v>16937200</v>
      </c>
      <c r="J25" s="13"/>
      <c r="K25" s="2"/>
      <c r="L25" s="13">
        <v>16937200</v>
      </c>
      <c r="M25" s="2"/>
      <c r="N25" s="13"/>
      <c r="O25" s="13"/>
      <c r="P25" s="2"/>
      <c r="Q25" s="13"/>
      <c r="R25" s="13"/>
      <c r="S25" s="13"/>
      <c r="T25" s="13"/>
      <c r="U25" s="13"/>
      <c r="V25" s="13"/>
      <c r="W25" s="13"/>
    </row>
    <row r="26" spans="1:23" ht="26.25" customHeight="1">
      <c r="A26" s="96" t="s">
        <v>30</v>
      </c>
      <c r="B26" s="96"/>
      <c r="C26" s="96"/>
      <c r="D26" s="96"/>
      <c r="E26" s="96"/>
      <c r="F26" s="96"/>
      <c r="G26" s="96"/>
      <c r="H26" s="13">
        <v>593267956.77999997</v>
      </c>
      <c r="I26" s="13">
        <v>30000000</v>
      </c>
      <c r="J26" s="13"/>
      <c r="K26" s="13"/>
      <c r="L26" s="13">
        <v>30000000</v>
      </c>
      <c r="M26" s="13"/>
      <c r="N26" s="13"/>
      <c r="O26" s="13"/>
      <c r="P26" s="13"/>
      <c r="Q26" s="13"/>
      <c r="R26" s="13">
        <v>563267956.77999997</v>
      </c>
      <c r="S26" s="13">
        <v>563267956.77999997</v>
      </c>
      <c r="T26" s="13"/>
      <c r="U26" s="13"/>
      <c r="V26" s="13"/>
      <c r="W26" s="13"/>
    </row>
  </sheetData>
  <mergeCells count="17">
    <mergeCell ref="A1:W1"/>
    <mergeCell ref="H5:H6"/>
    <mergeCell ref="N5:P5"/>
    <mergeCell ref="I5:M5"/>
    <mergeCell ref="R5:W5"/>
    <mergeCell ref="H4:W4"/>
    <mergeCell ref="A3:V3"/>
    <mergeCell ref="A4:A6"/>
    <mergeCell ref="B4:B6"/>
    <mergeCell ref="C4:C6"/>
    <mergeCell ref="D4:D6"/>
    <mergeCell ref="E4:E6"/>
    <mergeCell ref="F4:F6"/>
    <mergeCell ref="G4:G6"/>
    <mergeCell ref="A26:G26"/>
    <mergeCell ref="Q5:Q6"/>
    <mergeCell ref="A2:W2"/>
  </mergeCells>
  <phoneticPr fontId="22" type="noConversion"/>
  <pageMargins left="0.31496062992125984" right="0.31496062992125984" top="0.74803149606299213" bottom="0.74803149606299213" header="0.31496062992125984" footer="0.31496062992125984"/>
  <pageSetup scale="49" fitToHeight="0" pageOrder="overThenDown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W138"/>
  <sheetViews>
    <sheetView showZeros="0" topLeftCell="F1" workbookViewId="0">
      <selection activeCell="X4" sqref="A4:XFD6"/>
    </sheetView>
  </sheetViews>
  <sheetFormatPr defaultColWidth="9.125" defaultRowHeight="14.25" customHeight="1"/>
  <cols>
    <col min="1" max="1" width="14.625" customWidth="1"/>
    <col min="2" max="2" width="21" customWidth="1"/>
    <col min="3" max="3" width="31.375" customWidth="1"/>
    <col min="4" max="4" width="13.25" customWidth="1"/>
    <col min="5" max="5" width="7.875" customWidth="1"/>
    <col min="6" max="6" width="12.875" customWidth="1"/>
    <col min="7" max="7" width="7.125" customWidth="1"/>
    <col min="8" max="8" width="8.75" customWidth="1"/>
    <col min="9" max="9" width="14.125" customWidth="1"/>
    <col min="10" max="10" width="5.875" customWidth="1"/>
    <col min="11" max="11" width="8.125" customWidth="1"/>
    <col min="12" max="12" width="6" customWidth="1"/>
    <col min="13" max="13" width="5.75" customWidth="1"/>
    <col min="14" max="14" width="11.25" customWidth="1"/>
    <col min="15" max="15" width="5.625" customWidth="1"/>
    <col min="16" max="16" width="5.5" customWidth="1"/>
    <col min="17" max="17" width="5.125" customWidth="1"/>
    <col min="18" max="19" width="15.125" customWidth="1"/>
    <col min="20" max="20" width="7.75" customWidth="1"/>
    <col min="21" max="21" width="7.25" customWidth="1"/>
    <col min="22" max="22" width="6.625" customWidth="1"/>
    <col min="23" max="23" width="5" customWidth="1"/>
  </cols>
  <sheetData>
    <row r="1" spans="1:23" ht="13.5" customHeight="1">
      <c r="B1" s="19"/>
      <c r="E1" s="20"/>
      <c r="F1" s="20"/>
      <c r="G1" s="20"/>
      <c r="H1" s="20"/>
      <c r="K1" s="19"/>
      <c r="N1" s="19"/>
      <c r="O1" s="19"/>
      <c r="P1" s="19"/>
      <c r="U1" s="21"/>
      <c r="W1" s="22" t="s">
        <v>208</v>
      </c>
    </row>
    <row r="2" spans="1:23" ht="27.75" customHeight="1">
      <c r="A2" s="118" t="s">
        <v>209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23" ht="13.5" customHeight="1">
      <c r="A3" s="106" t="str">
        <f>"单位名称："&amp;"玉溪市人民医院"</f>
        <v>单位名称：玉溪市人民医院</v>
      </c>
      <c r="B3" s="107" t="str">
        <f>"单位名称："&amp;"玉溪市人民医院"</f>
        <v>单位名称：玉溪市人民医院</v>
      </c>
      <c r="C3" s="108"/>
      <c r="D3" s="108"/>
      <c r="E3" s="108"/>
      <c r="F3" s="108"/>
      <c r="G3" s="108"/>
      <c r="H3" s="108"/>
      <c r="I3" s="108"/>
      <c r="J3" s="23"/>
      <c r="K3" s="23"/>
      <c r="L3" s="23"/>
      <c r="M3" s="23"/>
      <c r="N3" s="23"/>
      <c r="O3" s="23"/>
      <c r="P3" s="23"/>
      <c r="Q3" s="23"/>
      <c r="U3" s="21"/>
      <c r="W3" s="24" t="s">
        <v>2</v>
      </c>
    </row>
    <row r="4" spans="1:23" ht="21.75" customHeight="1">
      <c r="A4" s="102" t="s">
        <v>210</v>
      </c>
      <c r="B4" s="102" t="s">
        <v>138</v>
      </c>
      <c r="C4" s="102" t="s">
        <v>139</v>
      </c>
      <c r="D4" s="102" t="s">
        <v>211</v>
      </c>
      <c r="E4" s="112" t="s">
        <v>140</v>
      </c>
      <c r="F4" s="112" t="s">
        <v>141</v>
      </c>
      <c r="G4" s="112" t="s">
        <v>142</v>
      </c>
      <c r="H4" s="112" t="s">
        <v>143</v>
      </c>
      <c r="I4" s="120" t="s">
        <v>30</v>
      </c>
      <c r="J4" s="120" t="s">
        <v>212</v>
      </c>
      <c r="K4" s="120"/>
      <c r="L4" s="120"/>
      <c r="M4" s="120"/>
      <c r="N4" s="120" t="s">
        <v>145</v>
      </c>
      <c r="O4" s="120"/>
      <c r="P4" s="120"/>
      <c r="Q4" s="112" t="s">
        <v>36</v>
      </c>
      <c r="R4" s="114" t="s">
        <v>213</v>
      </c>
      <c r="S4" s="115"/>
      <c r="T4" s="115"/>
      <c r="U4" s="115"/>
      <c r="V4" s="115"/>
      <c r="W4" s="116"/>
    </row>
    <row r="5" spans="1:23" ht="21.75" customHeight="1">
      <c r="A5" s="103"/>
      <c r="B5" s="103"/>
      <c r="C5" s="103"/>
      <c r="D5" s="103"/>
      <c r="E5" s="119"/>
      <c r="F5" s="119"/>
      <c r="G5" s="119"/>
      <c r="H5" s="119"/>
      <c r="I5" s="120"/>
      <c r="J5" s="105" t="s">
        <v>33</v>
      </c>
      <c r="K5" s="105"/>
      <c r="L5" s="105" t="s">
        <v>34</v>
      </c>
      <c r="M5" s="105" t="s">
        <v>35</v>
      </c>
      <c r="N5" s="112" t="s">
        <v>33</v>
      </c>
      <c r="O5" s="112" t="s">
        <v>34</v>
      </c>
      <c r="P5" s="112" t="s">
        <v>35</v>
      </c>
      <c r="Q5" s="119"/>
      <c r="R5" s="112" t="s">
        <v>32</v>
      </c>
      <c r="S5" s="112" t="s">
        <v>39</v>
      </c>
      <c r="T5" s="112" t="s">
        <v>151</v>
      </c>
      <c r="U5" s="112" t="s">
        <v>41</v>
      </c>
      <c r="V5" s="112" t="s">
        <v>42</v>
      </c>
      <c r="W5" s="112" t="s">
        <v>43</v>
      </c>
    </row>
    <row r="6" spans="1:23" ht="40.5" customHeight="1">
      <c r="A6" s="104"/>
      <c r="B6" s="104"/>
      <c r="C6" s="104"/>
      <c r="D6" s="104"/>
      <c r="E6" s="117"/>
      <c r="F6" s="117"/>
      <c r="G6" s="117"/>
      <c r="H6" s="117"/>
      <c r="I6" s="120"/>
      <c r="J6" s="26" t="s">
        <v>32</v>
      </c>
      <c r="K6" s="26" t="s">
        <v>214</v>
      </c>
      <c r="L6" s="105"/>
      <c r="M6" s="105"/>
      <c r="N6" s="117"/>
      <c r="O6" s="117"/>
      <c r="P6" s="117"/>
      <c r="Q6" s="117"/>
      <c r="R6" s="117"/>
      <c r="S6" s="117"/>
      <c r="T6" s="117"/>
      <c r="U6" s="113"/>
      <c r="V6" s="117"/>
      <c r="W6" s="117"/>
    </row>
    <row r="7" spans="1:23" ht="15" customHeight="1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27">
        <v>10</v>
      </c>
      <c r="K7" s="27">
        <v>11</v>
      </c>
      <c r="L7" s="27">
        <v>12</v>
      </c>
      <c r="M7" s="27">
        <v>13</v>
      </c>
      <c r="N7" s="27">
        <v>14</v>
      </c>
      <c r="O7" s="27">
        <v>15</v>
      </c>
      <c r="P7" s="27">
        <v>16</v>
      </c>
      <c r="Q7" s="27">
        <v>17</v>
      </c>
      <c r="R7" s="27">
        <v>18</v>
      </c>
      <c r="S7" s="27">
        <v>19</v>
      </c>
      <c r="T7" s="27">
        <v>20</v>
      </c>
      <c r="U7" s="27">
        <v>21</v>
      </c>
      <c r="V7" s="27">
        <v>22</v>
      </c>
      <c r="W7" s="27">
        <v>23</v>
      </c>
    </row>
    <row r="8" spans="1:23" ht="32.85" customHeight="1">
      <c r="A8" s="28"/>
      <c r="B8" s="29"/>
      <c r="C8" s="28" t="s">
        <v>215</v>
      </c>
      <c r="D8" s="28"/>
      <c r="E8" s="28"/>
      <c r="F8" s="28"/>
      <c r="G8" s="28"/>
      <c r="H8" s="28"/>
      <c r="I8" s="30">
        <v>1697050</v>
      </c>
      <c r="J8" s="30"/>
      <c r="K8" s="30"/>
      <c r="L8" s="30"/>
      <c r="M8" s="30"/>
      <c r="N8" s="30">
        <v>1697050</v>
      </c>
      <c r="O8" s="30"/>
      <c r="P8" s="30"/>
      <c r="Q8" s="30"/>
      <c r="R8" s="30"/>
      <c r="S8" s="30"/>
      <c r="T8" s="30"/>
      <c r="U8" s="30"/>
      <c r="V8" s="30"/>
      <c r="W8" s="30"/>
    </row>
    <row r="9" spans="1:23" ht="32.85" customHeight="1">
      <c r="A9" s="28" t="s">
        <v>216</v>
      </c>
      <c r="B9" s="29" t="s">
        <v>217</v>
      </c>
      <c r="C9" s="28" t="s">
        <v>215</v>
      </c>
      <c r="D9" s="28" t="s">
        <v>64</v>
      </c>
      <c r="E9" s="28" t="s">
        <v>92</v>
      </c>
      <c r="F9" s="28" t="s">
        <v>158</v>
      </c>
      <c r="G9" s="28" t="s">
        <v>218</v>
      </c>
      <c r="H9" s="28" t="s">
        <v>219</v>
      </c>
      <c r="I9" s="30">
        <v>1697050</v>
      </c>
      <c r="J9" s="30"/>
      <c r="K9" s="30"/>
      <c r="L9" s="30"/>
      <c r="M9" s="30"/>
      <c r="N9" s="30">
        <v>1697050</v>
      </c>
      <c r="O9" s="30"/>
      <c r="P9" s="30"/>
      <c r="Q9" s="30"/>
      <c r="R9" s="30"/>
      <c r="S9" s="30"/>
      <c r="T9" s="30"/>
      <c r="U9" s="30"/>
      <c r="V9" s="30"/>
      <c r="W9" s="30"/>
    </row>
    <row r="10" spans="1:23" ht="32.85" customHeight="1">
      <c r="A10" s="28"/>
      <c r="B10" s="28"/>
      <c r="C10" s="28" t="s">
        <v>220</v>
      </c>
      <c r="D10" s="28"/>
      <c r="E10" s="28"/>
      <c r="F10" s="28"/>
      <c r="G10" s="28"/>
      <c r="H10" s="28"/>
      <c r="I10" s="30">
        <v>3729.31</v>
      </c>
      <c r="J10" s="30"/>
      <c r="K10" s="30"/>
      <c r="L10" s="30"/>
      <c r="M10" s="30"/>
      <c r="N10" s="30">
        <v>3729.31</v>
      </c>
      <c r="O10" s="30"/>
      <c r="P10" s="30"/>
      <c r="Q10" s="30"/>
      <c r="R10" s="30"/>
      <c r="S10" s="30"/>
      <c r="T10" s="30"/>
      <c r="U10" s="30"/>
      <c r="V10" s="30"/>
      <c r="W10" s="30"/>
    </row>
    <row r="11" spans="1:23" ht="32.85" customHeight="1">
      <c r="A11" s="28" t="s">
        <v>216</v>
      </c>
      <c r="B11" s="29" t="s">
        <v>221</v>
      </c>
      <c r="C11" s="28" t="s">
        <v>220</v>
      </c>
      <c r="D11" s="28" t="s">
        <v>64</v>
      </c>
      <c r="E11" s="28" t="s">
        <v>101</v>
      </c>
      <c r="F11" s="28" t="s">
        <v>222</v>
      </c>
      <c r="G11" s="28" t="s">
        <v>223</v>
      </c>
      <c r="H11" s="28" t="s">
        <v>224</v>
      </c>
      <c r="I11" s="30">
        <v>3729.31</v>
      </c>
      <c r="J11" s="30"/>
      <c r="K11" s="30"/>
      <c r="L11" s="30"/>
      <c r="M11" s="30"/>
      <c r="N11" s="30">
        <v>3729.31</v>
      </c>
      <c r="O11" s="30"/>
      <c r="P11" s="30"/>
      <c r="Q11" s="30"/>
      <c r="R11" s="30"/>
      <c r="S11" s="30"/>
      <c r="T11" s="30"/>
      <c r="U11" s="30"/>
      <c r="V11" s="30"/>
      <c r="W11" s="30"/>
    </row>
    <row r="12" spans="1:23" ht="32.85" customHeight="1">
      <c r="A12" s="28"/>
      <c r="B12" s="28"/>
      <c r="C12" s="28" t="s">
        <v>225</v>
      </c>
      <c r="D12" s="28"/>
      <c r="E12" s="28"/>
      <c r="F12" s="28"/>
      <c r="G12" s="28"/>
      <c r="H12" s="28"/>
      <c r="I12" s="30">
        <v>885945923</v>
      </c>
      <c r="J12" s="30"/>
      <c r="K12" s="30"/>
      <c r="L12" s="30"/>
      <c r="M12" s="30"/>
      <c r="N12" s="30"/>
      <c r="O12" s="30"/>
      <c r="P12" s="30"/>
      <c r="Q12" s="30"/>
      <c r="R12" s="30">
        <v>885945923</v>
      </c>
      <c r="S12" s="30">
        <v>885945923</v>
      </c>
      <c r="T12" s="30"/>
      <c r="U12" s="30"/>
      <c r="V12" s="30"/>
      <c r="W12" s="30"/>
    </row>
    <row r="13" spans="1:23" ht="32.85" customHeight="1">
      <c r="A13" s="28" t="s">
        <v>216</v>
      </c>
      <c r="B13" s="29" t="s">
        <v>226</v>
      </c>
      <c r="C13" s="28" t="s">
        <v>225</v>
      </c>
      <c r="D13" s="28" t="s">
        <v>64</v>
      </c>
      <c r="E13" s="28" t="s">
        <v>92</v>
      </c>
      <c r="F13" s="28" t="s">
        <v>158</v>
      </c>
      <c r="G13" s="28" t="s">
        <v>227</v>
      </c>
      <c r="H13" s="28" t="s">
        <v>228</v>
      </c>
      <c r="I13" s="30">
        <v>562500</v>
      </c>
      <c r="J13" s="30"/>
      <c r="K13" s="30"/>
      <c r="L13" s="30"/>
      <c r="M13" s="30"/>
      <c r="N13" s="30"/>
      <c r="O13" s="30"/>
      <c r="P13" s="30"/>
      <c r="Q13" s="30"/>
      <c r="R13" s="30">
        <v>562500</v>
      </c>
      <c r="S13" s="30">
        <v>562500</v>
      </c>
      <c r="T13" s="30"/>
      <c r="U13" s="30"/>
      <c r="V13" s="30"/>
      <c r="W13" s="30"/>
    </row>
    <row r="14" spans="1:23" ht="32.85" customHeight="1">
      <c r="A14" s="28" t="s">
        <v>216</v>
      </c>
      <c r="B14" s="29" t="s">
        <v>226</v>
      </c>
      <c r="C14" s="28" t="s">
        <v>225</v>
      </c>
      <c r="D14" s="28" t="s">
        <v>64</v>
      </c>
      <c r="E14" s="28" t="s">
        <v>92</v>
      </c>
      <c r="F14" s="28" t="s">
        <v>158</v>
      </c>
      <c r="G14" s="28" t="s">
        <v>229</v>
      </c>
      <c r="H14" s="28" t="s">
        <v>230</v>
      </c>
      <c r="I14" s="30">
        <v>20000</v>
      </c>
      <c r="J14" s="30"/>
      <c r="K14" s="30"/>
      <c r="L14" s="30"/>
      <c r="M14" s="30"/>
      <c r="N14" s="30"/>
      <c r="O14" s="30"/>
      <c r="P14" s="30"/>
      <c r="Q14" s="30"/>
      <c r="R14" s="30">
        <v>20000</v>
      </c>
      <c r="S14" s="30">
        <v>20000</v>
      </c>
      <c r="T14" s="30"/>
      <c r="U14" s="30"/>
      <c r="V14" s="30"/>
      <c r="W14" s="30"/>
    </row>
    <row r="15" spans="1:23" ht="32.85" customHeight="1">
      <c r="A15" s="28" t="s">
        <v>216</v>
      </c>
      <c r="B15" s="29" t="s">
        <v>226</v>
      </c>
      <c r="C15" s="28" t="s">
        <v>225</v>
      </c>
      <c r="D15" s="28" t="s">
        <v>64</v>
      </c>
      <c r="E15" s="28" t="s">
        <v>92</v>
      </c>
      <c r="F15" s="28" t="s">
        <v>158</v>
      </c>
      <c r="G15" s="28" t="s">
        <v>231</v>
      </c>
      <c r="H15" s="28" t="s">
        <v>232</v>
      </c>
      <c r="I15" s="30">
        <v>3100000</v>
      </c>
      <c r="J15" s="30"/>
      <c r="K15" s="30"/>
      <c r="L15" s="30"/>
      <c r="M15" s="30"/>
      <c r="N15" s="30"/>
      <c r="O15" s="30"/>
      <c r="P15" s="30"/>
      <c r="Q15" s="30"/>
      <c r="R15" s="30">
        <v>3100000</v>
      </c>
      <c r="S15" s="30">
        <v>3100000</v>
      </c>
      <c r="T15" s="30"/>
      <c r="U15" s="30"/>
      <c r="V15" s="30"/>
      <c r="W15" s="30"/>
    </row>
    <row r="16" spans="1:23" ht="32.85" customHeight="1">
      <c r="A16" s="28" t="s">
        <v>216</v>
      </c>
      <c r="B16" s="29" t="s">
        <v>226</v>
      </c>
      <c r="C16" s="28" t="s">
        <v>225</v>
      </c>
      <c r="D16" s="28" t="s">
        <v>64</v>
      </c>
      <c r="E16" s="28" t="s">
        <v>92</v>
      </c>
      <c r="F16" s="28" t="s">
        <v>158</v>
      </c>
      <c r="G16" s="28" t="s">
        <v>233</v>
      </c>
      <c r="H16" s="28" t="s">
        <v>234</v>
      </c>
      <c r="I16" s="30">
        <v>7500000</v>
      </c>
      <c r="J16" s="30"/>
      <c r="K16" s="30"/>
      <c r="L16" s="30"/>
      <c r="M16" s="30"/>
      <c r="N16" s="30"/>
      <c r="O16" s="30"/>
      <c r="P16" s="30"/>
      <c r="Q16" s="30"/>
      <c r="R16" s="30">
        <v>7500000</v>
      </c>
      <c r="S16" s="30">
        <v>7500000</v>
      </c>
      <c r="T16" s="30"/>
      <c r="U16" s="30"/>
      <c r="V16" s="30"/>
      <c r="W16" s="30"/>
    </row>
    <row r="17" spans="1:23" ht="32.85" customHeight="1">
      <c r="A17" s="28" t="s">
        <v>216</v>
      </c>
      <c r="B17" s="29" t="s">
        <v>226</v>
      </c>
      <c r="C17" s="28" t="s">
        <v>225</v>
      </c>
      <c r="D17" s="28" t="s">
        <v>64</v>
      </c>
      <c r="E17" s="28" t="s">
        <v>92</v>
      </c>
      <c r="F17" s="28" t="s">
        <v>158</v>
      </c>
      <c r="G17" s="28" t="s">
        <v>235</v>
      </c>
      <c r="H17" s="28" t="s">
        <v>236</v>
      </c>
      <c r="I17" s="30">
        <v>235000</v>
      </c>
      <c r="J17" s="30"/>
      <c r="K17" s="30"/>
      <c r="L17" s="30"/>
      <c r="M17" s="30"/>
      <c r="N17" s="30"/>
      <c r="O17" s="30"/>
      <c r="P17" s="30"/>
      <c r="Q17" s="30"/>
      <c r="R17" s="30">
        <v>235000</v>
      </c>
      <c r="S17" s="30">
        <v>235000</v>
      </c>
      <c r="T17" s="30"/>
      <c r="U17" s="30"/>
      <c r="V17" s="30"/>
      <c r="W17" s="30"/>
    </row>
    <row r="18" spans="1:23" ht="32.85" customHeight="1">
      <c r="A18" s="28" t="s">
        <v>216</v>
      </c>
      <c r="B18" s="29" t="s">
        <v>226</v>
      </c>
      <c r="C18" s="28" t="s">
        <v>225</v>
      </c>
      <c r="D18" s="28" t="s">
        <v>64</v>
      </c>
      <c r="E18" s="28" t="s">
        <v>92</v>
      </c>
      <c r="F18" s="28" t="s">
        <v>158</v>
      </c>
      <c r="G18" s="28" t="s">
        <v>237</v>
      </c>
      <c r="H18" s="28" t="s">
        <v>238</v>
      </c>
      <c r="I18" s="30">
        <v>11869899</v>
      </c>
      <c r="J18" s="30"/>
      <c r="K18" s="30"/>
      <c r="L18" s="30"/>
      <c r="M18" s="30"/>
      <c r="N18" s="30"/>
      <c r="O18" s="30"/>
      <c r="P18" s="30"/>
      <c r="Q18" s="30"/>
      <c r="R18" s="30">
        <v>11869899</v>
      </c>
      <c r="S18" s="30">
        <v>11869899</v>
      </c>
      <c r="T18" s="30"/>
      <c r="U18" s="30"/>
      <c r="V18" s="30"/>
      <c r="W18" s="30"/>
    </row>
    <row r="19" spans="1:23" ht="32.85" customHeight="1">
      <c r="A19" s="28" t="s">
        <v>216</v>
      </c>
      <c r="B19" s="29" t="s">
        <v>226</v>
      </c>
      <c r="C19" s="28" t="s">
        <v>225</v>
      </c>
      <c r="D19" s="28" t="s">
        <v>64</v>
      </c>
      <c r="E19" s="28" t="s">
        <v>92</v>
      </c>
      <c r="F19" s="28" t="s">
        <v>158</v>
      </c>
      <c r="G19" s="28" t="s">
        <v>239</v>
      </c>
      <c r="H19" s="28" t="s">
        <v>240</v>
      </c>
      <c r="I19" s="30">
        <v>270000</v>
      </c>
      <c r="J19" s="30"/>
      <c r="K19" s="30"/>
      <c r="L19" s="30"/>
      <c r="M19" s="30"/>
      <c r="N19" s="30"/>
      <c r="O19" s="30"/>
      <c r="P19" s="30"/>
      <c r="Q19" s="30"/>
      <c r="R19" s="30">
        <v>270000</v>
      </c>
      <c r="S19" s="30">
        <v>270000</v>
      </c>
      <c r="T19" s="30"/>
      <c r="U19" s="30"/>
      <c r="V19" s="30"/>
      <c r="W19" s="30"/>
    </row>
    <row r="20" spans="1:23" ht="32.85" customHeight="1">
      <c r="A20" s="28" t="s">
        <v>216</v>
      </c>
      <c r="B20" s="29" t="s">
        <v>226</v>
      </c>
      <c r="C20" s="28" t="s">
        <v>225</v>
      </c>
      <c r="D20" s="28" t="s">
        <v>64</v>
      </c>
      <c r="E20" s="28" t="s">
        <v>92</v>
      </c>
      <c r="F20" s="28" t="s">
        <v>158</v>
      </c>
      <c r="G20" s="28" t="s">
        <v>241</v>
      </c>
      <c r="H20" s="28" t="s">
        <v>242</v>
      </c>
      <c r="I20" s="30">
        <v>28043520</v>
      </c>
      <c r="J20" s="30"/>
      <c r="K20" s="30"/>
      <c r="L20" s="30"/>
      <c r="M20" s="30"/>
      <c r="N20" s="30"/>
      <c r="O20" s="30"/>
      <c r="P20" s="30"/>
      <c r="Q20" s="30"/>
      <c r="R20" s="30">
        <v>28043520</v>
      </c>
      <c r="S20" s="30">
        <v>28043520</v>
      </c>
      <c r="T20" s="30"/>
      <c r="U20" s="30"/>
      <c r="V20" s="30"/>
      <c r="W20" s="30"/>
    </row>
    <row r="21" spans="1:23" ht="32.85" customHeight="1">
      <c r="A21" s="28" t="s">
        <v>216</v>
      </c>
      <c r="B21" s="29" t="s">
        <v>226</v>
      </c>
      <c r="C21" s="28" t="s">
        <v>225</v>
      </c>
      <c r="D21" s="28" t="s">
        <v>64</v>
      </c>
      <c r="E21" s="28" t="s">
        <v>92</v>
      </c>
      <c r="F21" s="28" t="s">
        <v>158</v>
      </c>
      <c r="G21" s="28" t="s">
        <v>243</v>
      </c>
      <c r="H21" s="28" t="s">
        <v>244</v>
      </c>
      <c r="I21" s="30">
        <v>288437</v>
      </c>
      <c r="J21" s="30"/>
      <c r="K21" s="30"/>
      <c r="L21" s="30"/>
      <c r="M21" s="30"/>
      <c r="N21" s="30"/>
      <c r="O21" s="30"/>
      <c r="P21" s="30"/>
      <c r="Q21" s="30"/>
      <c r="R21" s="30">
        <v>288437</v>
      </c>
      <c r="S21" s="30">
        <v>288437</v>
      </c>
      <c r="T21" s="30"/>
      <c r="U21" s="30"/>
      <c r="V21" s="30"/>
      <c r="W21" s="30"/>
    </row>
    <row r="22" spans="1:23" ht="32.85" customHeight="1">
      <c r="A22" s="28" t="s">
        <v>216</v>
      </c>
      <c r="B22" s="29" t="s">
        <v>226</v>
      </c>
      <c r="C22" s="28" t="s">
        <v>225</v>
      </c>
      <c r="D22" s="28" t="s">
        <v>64</v>
      </c>
      <c r="E22" s="28" t="s">
        <v>92</v>
      </c>
      <c r="F22" s="28" t="s">
        <v>158</v>
      </c>
      <c r="G22" s="28" t="s">
        <v>245</v>
      </c>
      <c r="H22" s="28" t="s">
        <v>246</v>
      </c>
      <c r="I22" s="30">
        <v>4000000</v>
      </c>
      <c r="J22" s="30"/>
      <c r="K22" s="30"/>
      <c r="L22" s="30"/>
      <c r="M22" s="30"/>
      <c r="N22" s="30"/>
      <c r="O22" s="30"/>
      <c r="P22" s="30"/>
      <c r="Q22" s="30"/>
      <c r="R22" s="30">
        <v>4000000</v>
      </c>
      <c r="S22" s="30">
        <v>4000000</v>
      </c>
      <c r="T22" s="30"/>
      <c r="U22" s="30"/>
      <c r="V22" s="30"/>
      <c r="W22" s="30"/>
    </row>
    <row r="23" spans="1:23" ht="32.85" customHeight="1">
      <c r="A23" s="28" t="s">
        <v>216</v>
      </c>
      <c r="B23" s="29" t="s">
        <v>226</v>
      </c>
      <c r="C23" s="28" t="s">
        <v>225</v>
      </c>
      <c r="D23" s="28" t="s">
        <v>64</v>
      </c>
      <c r="E23" s="28" t="s">
        <v>92</v>
      </c>
      <c r="F23" s="28" t="s">
        <v>158</v>
      </c>
      <c r="G23" s="28" t="s">
        <v>247</v>
      </c>
      <c r="H23" s="28" t="s">
        <v>133</v>
      </c>
      <c r="I23" s="30">
        <v>50000</v>
      </c>
      <c r="J23" s="30"/>
      <c r="K23" s="30"/>
      <c r="L23" s="30"/>
      <c r="M23" s="30"/>
      <c r="N23" s="30"/>
      <c r="O23" s="30"/>
      <c r="P23" s="30"/>
      <c r="Q23" s="30"/>
      <c r="R23" s="30">
        <v>50000</v>
      </c>
      <c r="S23" s="30">
        <v>50000</v>
      </c>
      <c r="T23" s="30"/>
      <c r="U23" s="30"/>
      <c r="V23" s="30"/>
      <c r="W23" s="30"/>
    </row>
    <row r="24" spans="1:23" ht="32.85" customHeight="1">
      <c r="A24" s="28" t="s">
        <v>216</v>
      </c>
      <c r="B24" s="29" t="s">
        <v>226</v>
      </c>
      <c r="C24" s="28" t="s">
        <v>225</v>
      </c>
      <c r="D24" s="28" t="s">
        <v>64</v>
      </c>
      <c r="E24" s="28" t="s">
        <v>92</v>
      </c>
      <c r="F24" s="28" t="s">
        <v>158</v>
      </c>
      <c r="G24" s="28" t="s">
        <v>223</v>
      </c>
      <c r="H24" s="28" t="s">
        <v>224</v>
      </c>
      <c r="I24" s="30">
        <v>677575000</v>
      </c>
      <c r="J24" s="30"/>
      <c r="K24" s="30"/>
      <c r="L24" s="30"/>
      <c r="M24" s="30"/>
      <c r="N24" s="30"/>
      <c r="O24" s="30"/>
      <c r="P24" s="30"/>
      <c r="Q24" s="30"/>
      <c r="R24" s="30">
        <v>677575000</v>
      </c>
      <c r="S24" s="30">
        <v>677575000</v>
      </c>
      <c r="T24" s="30"/>
      <c r="U24" s="30"/>
      <c r="V24" s="30"/>
      <c r="W24" s="30"/>
    </row>
    <row r="25" spans="1:23" ht="32.85" customHeight="1">
      <c r="A25" s="28" t="s">
        <v>216</v>
      </c>
      <c r="B25" s="29" t="s">
        <v>226</v>
      </c>
      <c r="C25" s="28" t="s">
        <v>225</v>
      </c>
      <c r="D25" s="28" t="s">
        <v>64</v>
      </c>
      <c r="E25" s="28" t="s">
        <v>92</v>
      </c>
      <c r="F25" s="28" t="s">
        <v>158</v>
      </c>
      <c r="G25" s="28" t="s">
        <v>248</v>
      </c>
      <c r="H25" s="28" t="s">
        <v>249</v>
      </c>
      <c r="I25" s="30">
        <v>550000</v>
      </c>
      <c r="J25" s="30"/>
      <c r="K25" s="30"/>
      <c r="L25" s="30"/>
      <c r="M25" s="30"/>
      <c r="N25" s="30"/>
      <c r="O25" s="30"/>
      <c r="P25" s="30"/>
      <c r="Q25" s="30"/>
      <c r="R25" s="30">
        <v>550000</v>
      </c>
      <c r="S25" s="30">
        <v>550000</v>
      </c>
      <c r="T25" s="30"/>
      <c r="U25" s="30"/>
      <c r="V25" s="30"/>
      <c r="W25" s="30"/>
    </row>
    <row r="26" spans="1:23" ht="32.85" customHeight="1">
      <c r="A26" s="28" t="s">
        <v>216</v>
      </c>
      <c r="B26" s="29" t="s">
        <v>226</v>
      </c>
      <c r="C26" s="28" t="s">
        <v>225</v>
      </c>
      <c r="D26" s="28" t="s">
        <v>64</v>
      </c>
      <c r="E26" s="28" t="s">
        <v>92</v>
      </c>
      <c r="F26" s="28" t="s">
        <v>158</v>
      </c>
      <c r="G26" s="28" t="s">
        <v>250</v>
      </c>
      <c r="H26" s="28" t="s">
        <v>251</v>
      </c>
      <c r="I26" s="30">
        <v>4081500</v>
      </c>
      <c r="J26" s="30"/>
      <c r="K26" s="30"/>
      <c r="L26" s="30"/>
      <c r="M26" s="30"/>
      <c r="N26" s="30"/>
      <c r="O26" s="30"/>
      <c r="P26" s="30"/>
      <c r="Q26" s="30"/>
      <c r="R26" s="30">
        <v>4081500</v>
      </c>
      <c r="S26" s="30">
        <v>4081500</v>
      </c>
      <c r="T26" s="30"/>
      <c r="U26" s="30"/>
      <c r="V26" s="30"/>
      <c r="W26" s="30"/>
    </row>
    <row r="27" spans="1:23" ht="32.85" customHeight="1">
      <c r="A27" s="28" t="s">
        <v>216</v>
      </c>
      <c r="B27" s="29" t="s">
        <v>226</v>
      </c>
      <c r="C27" s="28" t="s">
        <v>225</v>
      </c>
      <c r="D27" s="28" t="s">
        <v>64</v>
      </c>
      <c r="E27" s="28" t="s">
        <v>92</v>
      </c>
      <c r="F27" s="28" t="s">
        <v>158</v>
      </c>
      <c r="G27" s="28" t="s">
        <v>252</v>
      </c>
      <c r="H27" s="28" t="s">
        <v>253</v>
      </c>
      <c r="I27" s="30">
        <v>12445850</v>
      </c>
      <c r="J27" s="30"/>
      <c r="K27" s="30"/>
      <c r="L27" s="30"/>
      <c r="M27" s="30"/>
      <c r="N27" s="30"/>
      <c r="O27" s="30"/>
      <c r="P27" s="30"/>
      <c r="Q27" s="30"/>
      <c r="R27" s="30">
        <v>12445850</v>
      </c>
      <c r="S27" s="30">
        <v>12445850</v>
      </c>
      <c r="T27" s="30"/>
      <c r="U27" s="30"/>
      <c r="V27" s="30"/>
      <c r="W27" s="30"/>
    </row>
    <row r="28" spans="1:23" ht="32.85" customHeight="1">
      <c r="A28" s="28" t="s">
        <v>216</v>
      </c>
      <c r="B28" s="29" t="s">
        <v>226</v>
      </c>
      <c r="C28" s="28" t="s">
        <v>225</v>
      </c>
      <c r="D28" s="28" t="s">
        <v>64</v>
      </c>
      <c r="E28" s="28" t="s">
        <v>92</v>
      </c>
      <c r="F28" s="28" t="s">
        <v>158</v>
      </c>
      <c r="G28" s="28" t="s">
        <v>254</v>
      </c>
      <c r="H28" s="28" t="s">
        <v>255</v>
      </c>
      <c r="I28" s="30">
        <v>7360000</v>
      </c>
      <c r="J28" s="30"/>
      <c r="K28" s="30"/>
      <c r="L28" s="30"/>
      <c r="M28" s="30"/>
      <c r="N28" s="30"/>
      <c r="O28" s="30"/>
      <c r="P28" s="30"/>
      <c r="Q28" s="30"/>
      <c r="R28" s="30">
        <v>7360000</v>
      </c>
      <c r="S28" s="30">
        <v>7360000</v>
      </c>
      <c r="T28" s="30"/>
      <c r="U28" s="30"/>
      <c r="V28" s="30"/>
      <c r="W28" s="30"/>
    </row>
    <row r="29" spans="1:23" ht="32.85" customHeight="1">
      <c r="A29" s="28" t="s">
        <v>216</v>
      </c>
      <c r="B29" s="29" t="s">
        <v>226</v>
      </c>
      <c r="C29" s="28" t="s">
        <v>225</v>
      </c>
      <c r="D29" s="28" t="s">
        <v>64</v>
      </c>
      <c r="E29" s="28" t="s">
        <v>92</v>
      </c>
      <c r="F29" s="28" t="s">
        <v>158</v>
      </c>
      <c r="G29" s="28" t="s">
        <v>256</v>
      </c>
      <c r="H29" s="28" t="s">
        <v>257</v>
      </c>
      <c r="I29" s="30">
        <v>2757500</v>
      </c>
      <c r="J29" s="30"/>
      <c r="K29" s="30"/>
      <c r="L29" s="30"/>
      <c r="M29" s="30"/>
      <c r="N29" s="30"/>
      <c r="O29" s="30"/>
      <c r="P29" s="30"/>
      <c r="Q29" s="30"/>
      <c r="R29" s="30">
        <v>2757500</v>
      </c>
      <c r="S29" s="30">
        <v>2757500</v>
      </c>
      <c r="T29" s="30"/>
      <c r="U29" s="30"/>
      <c r="V29" s="30"/>
      <c r="W29" s="30"/>
    </row>
    <row r="30" spans="1:23" ht="32.85" customHeight="1">
      <c r="A30" s="28" t="s">
        <v>216</v>
      </c>
      <c r="B30" s="29" t="s">
        <v>226</v>
      </c>
      <c r="C30" s="28" t="s">
        <v>225</v>
      </c>
      <c r="D30" s="28" t="s">
        <v>64</v>
      </c>
      <c r="E30" s="28" t="s">
        <v>92</v>
      </c>
      <c r="F30" s="28" t="s">
        <v>158</v>
      </c>
      <c r="G30" s="28" t="s">
        <v>258</v>
      </c>
      <c r="H30" s="28" t="s">
        <v>259</v>
      </c>
      <c r="I30" s="30">
        <v>390000</v>
      </c>
      <c r="J30" s="30"/>
      <c r="K30" s="30"/>
      <c r="L30" s="30"/>
      <c r="M30" s="30"/>
      <c r="N30" s="30"/>
      <c r="O30" s="30"/>
      <c r="P30" s="30"/>
      <c r="Q30" s="30"/>
      <c r="R30" s="30">
        <v>390000</v>
      </c>
      <c r="S30" s="30">
        <v>390000</v>
      </c>
      <c r="T30" s="30"/>
      <c r="U30" s="30"/>
      <c r="V30" s="30"/>
      <c r="W30" s="30"/>
    </row>
    <row r="31" spans="1:23" ht="32.85" customHeight="1">
      <c r="A31" s="28" t="s">
        <v>216</v>
      </c>
      <c r="B31" s="29" t="s">
        <v>226</v>
      </c>
      <c r="C31" s="28" t="s">
        <v>225</v>
      </c>
      <c r="D31" s="28" t="s">
        <v>64</v>
      </c>
      <c r="E31" s="28" t="s">
        <v>92</v>
      </c>
      <c r="F31" s="28" t="s">
        <v>158</v>
      </c>
      <c r="G31" s="28" t="s">
        <v>260</v>
      </c>
      <c r="H31" s="28" t="s">
        <v>261</v>
      </c>
      <c r="I31" s="30">
        <v>1000000</v>
      </c>
      <c r="J31" s="30"/>
      <c r="K31" s="30"/>
      <c r="L31" s="30"/>
      <c r="M31" s="30"/>
      <c r="N31" s="30"/>
      <c r="O31" s="30"/>
      <c r="P31" s="30"/>
      <c r="Q31" s="30"/>
      <c r="R31" s="30">
        <v>1000000</v>
      </c>
      <c r="S31" s="30">
        <v>1000000</v>
      </c>
      <c r="T31" s="30"/>
      <c r="U31" s="30"/>
      <c r="V31" s="30"/>
      <c r="W31" s="30"/>
    </row>
    <row r="32" spans="1:23" ht="32.85" customHeight="1">
      <c r="A32" s="28" t="s">
        <v>216</v>
      </c>
      <c r="B32" s="29" t="s">
        <v>226</v>
      </c>
      <c r="C32" s="28" t="s">
        <v>225</v>
      </c>
      <c r="D32" s="28" t="s">
        <v>64</v>
      </c>
      <c r="E32" s="28" t="s">
        <v>92</v>
      </c>
      <c r="F32" s="28" t="s">
        <v>158</v>
      </c>
      <c r="G32" s="28" t="s">
        <v>262</v>
      </c>
      <c r="H32" s="28" t="s">
        <v>263</v>
      </c>
      <c r="I32" s="30">
        <v>11199725</v>
      </c>
      <c r="J32" s="30"/>
      <c r="K32" s="30"/>
      <c r="L32" s="30"/>
      <c r="M32" s="30"/>
      <c r="N32" s="30"/>
      <c r="O32" s="30"/>
      <c r="P32" s="30"/>
      <c r="Q32" s="30"/>
      <c r="R32" s="30">
        <v>11199725</v>
      </c>
      <c r="S32" s="30">
        <v>11199725</v>
      </c>
      <c r="T32" s="30"/>
      <c r="U32" s="30"/>
      <c r="V32" s="30"/>
      <c r="W32" s="30"/>
    </row>
    <row r="33" spans="1:23" ht="32.85" customHeight="1">
      <c r="A33" s="28" t="s">
        <v>216</v>
      </c>
      <c r="B33" s="29" t="s">
        <v>226</v>
      </c>
      <c r="C33" s="28" t="s">
        <v>225</v>
      </c>
      <c r="D33" s="28" t="s">
        <v>64</v>
      </c>
      <c r="E33" s="28" t="s">
        <v>92</v>
      </c>
      <c r="F33" s="28" t="s">
        <v>158</v>
      </c>
      <c r="G33" s="28" t="s">
        <v>218</v>
      </c>
      <c r="H33" s="28" t="s">
        <v>219</v>
      </c>
      <c r="I33" s="30">
        <v>30000000</v>
      </c>
      <c r="J33" s="30"/>
      <c r="K33" s="30"/>
      <c r="L33" s="30"/>
      <c r="M33" s="30"/>
      <c r="N33" s="30"/>
      <c r="O33" s="30"/>
      <c r="P33" s="30"/>
      <c r="Q33" s="30"/>
      <c r="R33" s="30">
        <v>30000000</v>
      </c>
      <c r="S33" s="30">
        <v>30000000</v>
      </c>
      <c r="T33" s="30"/>
      <c r="U33" s="30"/>
      <c r="V33" s="30"/>
      <c r="W33" s="30"/>
    </row>
    <row r="34" spans="1:23" ht="32.85" customHeight="1">
      <c r="A34" s="28" t="s">
        <v>216</v>
      </c>
      <c r="B34" s="29" t="s">
        <v>226</v>
      </c>
      <c r="C34" s="28" t="s">
        <v>225</v>
      </c>
      <c r="D34" s="28" t="s">
        <v>64</v>
      </c>
      <c r="E34" s="28" t="s">
        <v>92</v>
      </c>
      <c r="F34" s="28" t="s">
        <v>158</v>
      </c>
      <c r="G34" s="28" t="s">
        <v>264</v>
      </c>
      <c r="H34" s="28" t="s">
        <v>265</v>
      </c>
      <c r="I34" s="30">
        <v>5500000</v>
      </c>
      <c r="J34" s="30"/>
      <c r="K34" s="30"/>
      <c r="L34" s="30"/>
      <c r="M34" s="30"/>
      <c r="N34" s="30"/>
      <c r="O34" s="30"/>
      <c r="P34" s="30"/>
      <c r="Q34" s="30"/>
      <c r="R34" s="30">
        <v>5500000</v>
      </c>
      <c r="S34" s="30">
        <v>5500000</v>
      </c>
      <c r="T34" s="30"/>
      <c r="U34" s="30"/>
      <c r="V34" s="30"/>
      <c r="W34" s="30"/>
    </row>
    <row r="35" spans="1:23" ht="32.85" customHeight="1">
      <c r="A35" s="28" t="s">
        <v>216</v>
      </c>
      <c r="B35" s="29" t="s">
        <v>226</v>
      </c>
      <c r="C35" s="28" t="s">
        <v>225</v>
      </c>
      <c r="D35" s="28" t="s">
        <v>64</v>
      </c>
      <c r="E35" s="28" t="s">
        <v>92</v>
      </c>
      <c r="F35" s="28" t="s">
        <v>158</v>
      </c>
      <c r="G35" s="28" t="s">
        <v>266</v>
      </c>
      <c r="H35" s="28" t="s">
        <v>267</v>
      </c>
      <c r="I35" s="30">
        <v>31000000</v>
      </c>
      <c r="J35" s="30"/>
      <c r="K35" s="30"/>
      <c r="L35" s="30"/>
      <c r="M35" s="30"/>
      <c r="N35" s="30"/>
      <c r="O35" s="30"/>
      <c r="P35" s="30"/>
      <c r="Q35" s="30"/>
      <c r="R35" s="30">
        <v>31000000</v>
      </c>
      <c r="S35" s="30">
        <v>31000000</v>
      </c>
      <c r="T35" s="30"/>
      <c r="U35" s="30"/>
      <c r="V35" s="30"/>
      <c r="W35" s="30"/>
    </row>
    <row r="36" spans="1:23" ht="32.85" customHeight="1">
      <c r="A36" s="28" t="s">
        <v>216</v>
      </c>
      <c r="B36" s="29" t="s">
        <v>226</v>
      </c>
      <c r="C36" s="28" t="s">
        <v>225</v>
      </c>
      <c r="D36" s="28" t="s">
        <v>64</v>
      </c>
      <c r="E36" s="28" t="s">
        <v>92</v>
      </c>
      <c r="F36" s="28" t="s">
        <v>158</v>
      </c>
      <c r="G36" s="28" t="s">
        <v>268</v>
      </c>
      <c r="H36" s="28" t="s">
        <v>269</v>
      </c>
      <c r="I36" s="30">
        <v>9507592</v>
      </c>
      <c r="J36" s="30"/>
      <c r="K36" s="30"/>
      <c r="L36" s="30"/>
      <c r="M36" s="30"/>
      <c r="N36" s="30"/>
      <c r="O36" s="30"/>
      <c r="P36" s="30"/>
      <c r="Q36" s="30"/>
      <c r="R36" s="30">
        <v>9507592</v>
      </c>
      <c r="S36" s="30">
        <v>9507592</v>
      </c>
      <c r="T36" s="30"/>
      <c r="U36" s="30"/>
      <c r="V36" s="30"/>
      <c r="W36" s="30"/>
    </row>
    <row r="37" spans="1:23" ht="32.85" customHeight="1">
      <c r="A37" s="28" t="s">
        <v>216</v>
      </c>
      <c r="B37" s="29" t="s">
        <v>226</v>
      </c>
      <c r="C37" s="28" t="s">
        <v>225</v>
      </c>
      <c r="D37" s="28" t="s">
        <v>64</v>
      </c>
      <c r="E37" s="28" t="s">
        <v>92</v>
      </c>
      <c r="F37" s="28" t="s">
        <v>158</v>
      </c>
      <c r="G37" s="28" t="s">
        <v>270</v>
      </c>
      <c r="H37" s="28" t="s">
        <v>131</v>
      </c>
      <c r="I37" s="30">
        <v>250000</v>
      </c>
      <c r="J37" s="30"/>
      <c r="K37" s="30"/>
      <c r="L37" s="30"/>
      <c r="M37" s="30"/>
      <c r="N37" s="30"/>
      <c r="O37" s="30"/>
      <c r="P37" s="30"/>
      <c r="Q37" s="30"/>
      <c r="R37" s="30">
        <v>250000</v>
      </c>
      <c r="S37" s="30">
        <v>250000</v>
      </c>
      <c r="T37" s="30"/>
      <c r="U37" s="30"/>
      <c r="V37" s="30"/>
      <c r="W37" s="30"/>
    </row>
    <row r="38" spans="1:23" ht="32.85" customHeight="1">
      <c r="A38" s="28" t="s">
        <v>216</v>
      </c>
      <c r="B38" s="29" t="s">
        <v>226</v>
      </c>
      <c r="C38" s="28" t="s">
        <v>225</v>
      </c>
      <c r="D38" s="28" t="s">
        <v>64</v>
      </c>
      <c r="E38" s="28" t="s">
        <v>92</v>
      </c>
      <c r="F38" s="28" t="s">
        <v>158</v>
      </c>
      <c r="G38" s="28" t="s">
        <v>271</v>
      </c>
      <c r="H38" s="28" t="s">
        <v>272</v>
      </c>
      <c r="I38" s="30">
        <v>1911600</v>
      </c>
      <c r="J38" s="30"/>
      <c r="K38" s="30"/>
      <c r="L38" s="30"/>
      <c r="M38" s="30"/>
      <c r="N38" s="30"/>
      <c r="O38" s="30"/>
      <c r="P38" s="30"/>
      <c r="Q38" s="30"/>
      <c r="R38" s="30">
        <v>1911600</v>
      </c>
      <c r="S38" s="30">
        <v>1911600</v>
      </c>
      <c r="T38" s="30"/>
      <c r="U38" s="30"/>
      <c r="V38" s="30"/>
      <c r="W38" s="30"/>
    </row>
    <row r="39" spans="1:23" ht="32.85" customHeight="1">
      <c r="A39" s="28" t="s">
        <v>216</v>
      </c>
      <c r="B39" s="29" t="s">
        <v>226</v>
      </c>
      <c r="C39" s="28" t="s">
        <v>225</v>
      </c>
      <c r="D39" s="28" t="s">
        <v>64</v>
      </c>
      <c r="E39" s="28" t="s">
        <v>92</v>
      </c>
      <c r="F39" s="28" t="s">
        <v>158</v>
      </c>
      <c r="G39" s="28" t="s">
        <v>273</v>
      </c>
      <c r="H39" s="28" t="s">
        <v>77</v>
      </c>
      <c r="I39" s="30">
        <v>26357300</v>
      </c>
      <c r="J39" s="30"/>
      <c r="K39" s="30"/>
      <c r="L39" s="30"/>
      <c r="M39" s="30"/>
      <c r="N39" s="30"/>
      <c r="O39" s="30"/>
      <c r="P39" s="30"/>
      <c r="Q39" s="30"/>
      <c r="R39" s="30">
        <v>26357300</v>
      </c>
      <c r="S39" s="30">
        <v>26357300</v>
      </c>
      <c r="T39" s="30"/>
      <c r="U39" s="30"/>
      <c r="V39" s="30"/>
      <c r="W39" s="30"/>
    </row>
    <row r="40" spans="1:23" ht="32.85" customHeight="1">
      <c r="A40" s="28" t="s">
        <v>216</v>
      </c>
      <c r="B40" s="29" t="s">
        <v>226</v>
      </c>
      <c r="C40" s="28" t="s">
        <v>225</v>
      </c>
      <c r="D40" s="28" t="s">
        <v>64</v>
      </c>
      <c r="E40" s="28" t="s">
        <v>110</v>
      </c>
      <c r="F40" s="28" t="s">
        <v>274</v>
      </c>
      <c r="G40" s="28" t="s">
        <v>275</v>
      </c>
      <c r="H40" s="28" t="s">
        <v>276</v>
      </c>
      <c r="I40" s="30">
        <v>8120500</v>
      </c>
      <c r="J40" s="30"/>
      <c r="K40" s="30"/>
      <c r="L40" s="30"/>
      <c r="M40" s="30"/>
      <c r="N40" s="30"/>
      <c r="O40" s="30"/>
      <c r="P40" s="30"/>
      <c r="Q40" s="30"/>
      <c r="R40" s="30">
        <v>8120500</v>
      </c>
      <c r="S40" s="30">
        <v>8120500</v>
      </c>
      <c r="T40" s="30"/>
      <c r="U40" s="30"/>
      <c r="V40" s="30"/>
      <c r="W40" s="30"/>
    </row>
    <row r="41" spans="1:23" ht="32.85" customHeight="1">
      <c r="A41" s="28"/>
      <c r="B41" s="28"/>
      <c r="C41" s="28" t="s">
        <v>277</v>
      </c>
      <c r="D41" s="28"/>
      <c r="E41" s="28"/>
      <c r="F41" s="28"/>
      <c r="G41" s="28"/>
      <c r="H41" s="28"/>
      <c r="I41" s="30">
        <v>52490.400000000001</v>
      </c>
      <c r="J41" s="30"/>
      <c r="K41" s="30"/>
      <c r="L41" s="30"/>
      <c r="M41" s="30"/>
      <c r="N41" s="30">
        <v>52490.400000000001</v>
      </c>
      <c r="O41" s="30"/>
      <c r="P41" s="30"/>
      <c r="Q41" s="30"/>
      <c r="R41" s="30"/>
      <c r="S41" s="30"/>
      <c r="T41" s="30"/>
      <c r="U41" s="30"/>
      <c r="V41" s="30"/>
      <c r="W41" s="30"/>
    </row>
    <row r="42" spans="1:23" ht="32.85" customHeight="1">
      <c r="A42" s="28" t="s">
        <v>278</v>
      </c>
      <c r="B42" s="29" t="s">
        <v>279</v>
      </c>
      <c r="C42" s="28" t="s">
        <v>277</v>
      </c>
      <c r="D42" s="28" t="s">
        <v>64</v>
      </c>
      <c r="E42" s="28" t="s">
        <v>101</v>
      </c>
      <c r="F42" s="28" t="s">
        <v>222</v>
      </c>
      <c r="G42" s="28" t="s">
        <v>252</v>
      </c>
      <c r="H42" s="28" t="s">
        <v>253</v>
      </c>
      <c r="I42" s="30">
        <v>1790.4</v>
      </c>
      <c r="J42" s="30"/>
      <c r="K42" s="30"/>
      <c r="L42" s="30"/>
      <c r="M42" s="30"/>
      <c r="N42" s="30">
        <v>1790.4</v>
      </c>
      <c r="O42" s="30"/>
      <c r="P42" s="30"/>
      <c r="Q42" s="30"/>
      <c r="R42" s="30"/>
      <c r="S42" s="30"/>
      <c r="T42" s="30"/>
      <c r="U42" s="30"/>
      <c r="V42" s="30"/>
      <c r="W42" s="30"/>
    </row>
    <row r="43" spans="1:23" ht="32.85" customHeight="1">
      <c r="A43" s="28" t="s">
        <v>278</v>
      </c>
      <c r="B43" s="29" t="s">
        <v>279</v>
      </c>
      <c r="C43" s="28" t="s">
        <v>277</v>
      </c>
      <c r="D43" s="28" t="s">
        <v>64</v>
      </c>
      <c r="E43" s="28" t="s">
        <v>101</v>
      </c>
      <c r="F43" s="28" t="s">
        <v>222</v>
      </c>
      <c r="G43" s="28" t="s">
        <v>266</v>
      </c>
      <c r="H43" s="28" t="s">
        <v>267</v>
      </c>
      <c r="I43" s="30">
        <v>50700</v>
      </c>
      <c r="J43" s="30"/>
      <c r="K43" s="30"/>
      <c r="L43" s="30"/>
      <c r="M43" s="30"/>
      <c r="N43" s="30">
        <v>50700</v>
      </c>
      <c r="O43" s="30"/>
      <c r="P43" s="30"/>
      <c r="Q43" s="30"/>
      <c r="R43" s="30"/>
      <c r="S43" s="30"/>
      <c r="T43" s="30"/>
      <c r="U43" s="30"/>
      <c r="V43" s="30"/>
      <c r="W43" s="30"/>
    </row>
    <row r="44" spans="1:23" ht="32.85" customHeight="1">
      <c r="A44" s="28"/>
      <c r="B44" s="28"/>
      <c r="C44" s="28" t="s">
        <v>280</v>
      </c>
      <c r="D44" s="28"/>
      <c r="E44" s="28"/>
      <c r="F44" s="28"/>
      <c r="G44" s="28"/>
      <c r="H44" s="28"/>
      <c r="I44" s="30">
        <v>172665</v>
      </c>
      <c r="J44" s="30"/>
      <c r="K44" s="30"/>
      <c r="L44" s="30"/>
      <c r="M44" s="30"/>
      <c r="N44" s="30">
        <v>172665</v>
      </c>
      <c r="O44" s="30"/>
      <c r="P44" s="30"/>
      <c r="Q44" s="30"/>
      <c r="R44" s="30"/>
      <c r="S44" s="30"/>
      <c r="T44" s="30"/>
      <c r="U44" s="30"/>
      <c r="V44" s="30"/>
      <c r="W44" s="30"/>
    </row>
    <row r="45" spans="1:23" ht="32.85" customHeight="1">
      <c r="A45" s="28" t="s">
        <v>281</v>
      </c>
      <c r="B45" s="29" t="s">
        <v>282</v>
      </c>
      <c r="C45" s="28" t="s">
        <v>280</v>
      </c>
      <c r="D45" s="28" t="s">
        <v>64</v>
      </c>
      <c r="E45" s="28" t="s">
        <v>96</v>
      </c>
      <c r="F45" s="28" t="s">
        <v>283</v>
      </c>
      <c r="G45" s="28" t="s">
        <v>206</v>
      </c>
      <c r="H45" s="28" t="s">
        <v>207</v>
      </c>
      <c r="I45" s="30">
        <v>172665</v>
      </c>
      <c r="J45" s="30"/>
      <c r="K45" s="30"/>
      <c r="L45" s="30"/>
      <c r="M45" s="30"/>
      <c r="N45" s="30">
        <v>172665</v>
      </c>
      <c r="O45" s="30"/>
      <c r="P45" s="30"/>
      <c r="Q45" s="30"/>
      <c r="R45" s="30"/>
      <c r="S45" s="30"/>
      <c r="T45" s="30"/>
      <c r="U45" s="30"/>
      <c r="V45" s="30"/>
      <c r="W45" s="30"/>
    </row>
    <row r="46" spans="1:23" ht="32.85" customHeight="1">
      <c r="A46" s="28"/>
      <c r="B46" s="28"/>
      <c r="C46" s="28" t="s">
        <v>284</v>
      </c>
      <c r="D46" s="28"/>
      <c r="E46" s="28"/>
      <c r="F46" s="28"/>
      <c r="G46" s="28"/>
      <c r="H46" s="28"/>
      <c r="I46" s="30">
        <v>5800</v>
      </c>
      <c r="J46" s="30"/>
      <c r="K46" s="30"/>
      <c r="L46" s="30"/>
      <c r="M46" s="30"/>
      <c r="N46" s="30">
        <v>5800</v>
      </c>
      <c r="O46" s="30"/>
      <c r="P46" s="30"/>
      <c r="Q46" s="30"/>
      <c r="R46" s="30"/>
      <c r="S46" s="30"/>
      <c r="T46" s="30"/>
      <c r="U46" s="30"/>
      <c r="V46" s="30"/>
      <c r="W46" s="30"/>
    </row>
    <row r="47" spans="1:23" ht="32.85" customHeight="1">
      <c r="A47" s="28" t="s">
        <v>281</v>
      </c>
      <c r="B47" s="29" t="s">
        <v>285</v>
      </c>
      <c r="C47" s="28" t="s">
        <v>284</v>
      </c>
      <c r="D47" s="28" t="s">
        <v>64</v>
      </c>
      <c r="E47" s="28" t="s">
        <v>95</v>
      </c>
      <c r="F47" s="28" t="s">
        <v>286</v>
      </c>
      <c r="G47" s="28" t="s">
        <v>245</v>
      </c>
      <c r="H47" s="28" t="s">
        <v>246</v>
      </c>
      <c r="I47" s="30">
        <v>5800</v>
      </c>
      <c r="J47" s="30"/>
      <c r="K47" s="30"/>
      <c r="L47" s="30"/>
      <c r="M47" s="30"/>
      <c r="N47" s="30">
        <v>5800</v>
      </c>
      <c r="O47" s="30"/>
      <c r="P47" s="30"/>
      <c r="Q47" s="30"/>
      <c r="R47" s="30"/>
      <c r="S47" s="30"/>
      <c r="T47" s="30"/>
      <c r="U47" s="30"/>
      <c r="V47" s="30"/>
      <c r="W47" s="30"/>
    </row>
    <row r="48" spans="1:23" ht="32.85" customHeight="1">
      <c r="A48" s="28"/>
      <c r="B48" s="28"/>
      <c r="C48" s="28" t="s">
        <v>287</v>
      </c>
      <c r="D48" s="28"/>
      <c r="E48" s="28"/>
      <c r="F48" s="28"/>
      <c r="G48" s="28"/>
      <c r="H48" s="28"/>
      <c r="I48" s="30">
        <v>388144.23</v>
      </c>
      <c r="J48" s="30"/>
      <c r="K48" s="30"/>
      <c r="L48" s="30"/>
      <c r="M48" s="30"/>
      <c r="N48" s="30">
        <v>388144.23</v>
      </c>
      <c r="O48" s="30"/>
      <c r="P48" s="30"/>
      <c r="Q48" s="30"/>
      <c r="R48" s="30"/>
      <c r="S48" s="30"/>
      <c r="T48" s="30"/>
      <c r="U48" s="30"/>
      <c r="V48" s="30"/>
      <c r="W48" s="30"/>
    </row>
    <row r="49" spans="1:23" ht="32.85" customHeight="1">
      <c r="A49" s="28" t="s">
        <v>281</v>
      </c>
      <c r="B49" s="29" t="s">
        <v>288</v>
      </c>
      <c r="C49" s="28" t="s">
        <v>287</v>
      </c>
      <c r="D49" s="28" t="s">
        <v>64</v>
      </c>
      <c r="E49" s="28" t="s">
        <v>96</v>
      </c>
      <c r="F49" s="28" t="s">
        <v>283</v>
      </c>
      <c r="G49" s="28" t="s">
        <v>245</v>
      </c>
      <c r="H49" s="28" t="s">
        <v>246</v>
      </c>
      <c r="I49" s="30">
        <v>17884</v>
      </c>
      <c r="J49" s="30"/>
      <c r="K49" s="30"/>
      <c r="L49" s="30"/>
      <c r="M49" s="30"/>
      <c r="N49" s="30">
        <v>17884</v>
      </c>
      <c r="O49" s="30"/>
      <c r="P49" s="30"/>
      <c r="Q49" s="30"/>
      <c r="R49" s="30"/>
      <c r="S49" s="30"/>
      <c r="T49" s="30"/>
      <c r="U49" s="30"/>
      <c r="V49" s="30"/>
      <c r="W49" s="30"/>
    </row>
    <row r="50" spans="1:23" ht="32.85" customHeight="1">
      <c r="A50" s="28" t="s">
        <v>281</v>
      </c>
      <c r="B50" s="29" t="s">
        <v>288</v>
      </c>
      <c r="C50" s="28" t="s">
        <v>287</v>
      </c>
      <c r="D50" s="28" t="s">
        <v>64</v>
      </c>
      <c r="E50" s="28" t="s">
        <v>96</v>
      </c>
      <c r="F50" s="28" t="s">
        <v>283</v>
      </c>
      <c r="G50" s="28" t="s">
        <v>223</v>
      </c>
      <c r="H50" s="28" t="s">
        <v>224</v>
      </c>
      <c r="I50" s="30">
        <v>129828.93</v>
      </c>
      <c r="J50" s="30"/>
      <c r="K50" s="30"/>
      <c r="L50" s="30"/>
      <c r="M50" s="30"/>
      <c r="N50" s="30">
        <v>129828.93</v>
      </c>
      <c r="O50" s="30"/>
      <c r="P50" s="30"/>
      <c r="Q50" s="30"/>
      <c r="R50" s="30"/>
      <c r="S50" s="30"/>
      <c r="T50" s="30"/>
      <c r="U50" s="30"/>
      <c r="V50" s="30"/>
      <c r="W50" s="30"/>
    </row>
    <row r="51" spans="1:23" ht="32.85" customHeight="1">
      <c r="A51" s="28" t="s">
        <v>281</v>
      </c>
      <c r="B51" s="29" t="s">
        <v>288</v>
      </c>
      <c r="C51" s="28" t="s">
        <v>287</v>
      </c>
      <c r="D51" s="28" t="s">
        <v>64</v>
      </c>
      <c r="E51" s="28" t="s">
        <v>96</v>
      </c>
      <c r="F51" s="28" t="s">
        <v>283</v>
      </c>
      <c r="G51" s="28" t="s">
        <v>250</v>
      </c>
      <c r="H51" s="28" t="s">
        <v>251</v>
      </c>
      <c r="I51" s="30">
        <v>165300</v>
      </c>
      <c r="J51" s="30"/>
      <c r="K51" s="30"/>
      <c r="L51" s="30"/>
      <c r="M51" s="30"/>
      <c r="N51" s="30">
        <v>165300</v>
      </c>
      <c r="O51" s="30"/>
      <c r="P51" s="30"/>
      <c r="Q51" s="30"/>
      <c r="R51" s="30"/>
      <c r="S51" s="30"/>
      <c r="T51" s="30"/>
      <c r="U51" s="30"/>
      <c r="V51" s="30"/>
      <c r="W51" s="30"/>
    </row>
    <row r="52" spans="1:23" ht="32.85" customHeight="1">
      <c r="A52" s="28" t="s">
        <v>281</v>
      </c>
      <c r="B52" s="29" t="s">
        <v>288</v>
      </c>
      <c r="C52" s="28" t="s">
        <v>287</v>
      </c>
      <c r="D52" s="28" t="s">
        <v>64</v>
      </c>
      <c r="E52" s="28" t="s">
        <v>96</v>
      </c>
      <c r="F52" s="28" t="s">
        <v>283</v>
      </c>
      <c r="G52" s="28" t="s">
        <v>262</v>
      </c>
      <c r="H52" s="28" t="s">
        <v>263</v>
      </c>
      <c r="I52" s="30">
        <v>31913.54</v>
      </c>
      <c r="J52" s="30"/>
      <c r="K52" s="30"/>
      <c r="L52" s="30"/>
      <c r="M52" s="30"/>
      <c r="N52" s="30">
        <v>31913.54</v>
      </c>
      <c r="O52" s="30"/>
      <c r="P52" s="30"/>
      <c r="Q52" s="30"/>
      <c r="R52" s="30"/>
      <c r="S52" s="30"/>
      <c r="T52" s="30"/>
      <c r="U52" s="30"/>
      <c r="V52" s="30"/>
      <c r="W52" s="30"/>
    </row>
    <row r="53" spans="1:23" ht="32.85" customHeight="1">
      <c r="A53" s="28" t="s">
        <v>281</v>
      </c>
      <c r="B53" s="29" t="s">
        <v>288</v>
      </c>
      <c r="C53" s="28" t="s">
        <v>287</v>
      </c>
      <c r="D53" s="28" t="s">
        <v>64</v>
      </c>
      <c r="E53" s="28" t="s">
        <v>96</v>
      </c>
      <c r="F53" s="28" t="s">
        <v>283</v>
      </c>
      <c r="G53" s="28" t="s">
        <v>264</v>
      </c>
      <c r="H53" s="28" t="s">
        <v>265</v>
      </c>
      <c r="I53" s="30">
        <v>22247.759999999998</v>
      </c>
      <c r="J53" s="30"/>
      <c r="K53" s="30"/>
      <c r="L53" s="30"/>
      <c r="M53" s="30"/>
      <c r="N53" s="30">
        <v>22247.759999999998</v>
      </c>
      <c r="O53" s="30"/>
      <c r="P53" s="30"/>
      <c r="Q53" s="30"/>
      <c r="R53" s="30"/>
      <c r="S53" s="30"/>
      <c r="T53" s="30"/>
      <c r="U53" s="30"/>
      <c r="V53" s="30"/>
      <c r="W53" s="30"/>
    </row>
    <row r="54" spans="1:23" ht="32.85" customHeight="1">
      <c r="A54" s="28" t="s">
        <v>281</v>
      </c>
      <c r="B54" s="29" t="s">
        <v>288</v>
      </c>
      <c r="C54" s="28" t="s">
        <v>287</v>
      </c>
      <c r="D54" s="28" t="s">
        <v>64</v>
      </c>
      <c r="E54" s="28" t="s">
        <v>96</v>
      </c>
      <c r="F54" s="28" t="s">
        <v>283</v>
      </c>
      <c r="G54" s="28" t="s">
        <v>266</v>
      </c>
      <c r="H54" s="28" t="s">
        <v>267</v>
      </c>
      <c r="I54" s="30">
        <v>20970</v>
      </c>
      <c r="J54" s="30"/>
      <c r="K54" s="30"/>
      <c r="L54" s="30"/>
      <c r="M54" s="30"/>
      <c r="N54" s="30">
        <v>20970</v>
      </c>
      <c r="O54" s="30"/>
      <c r="P54" s="30"/>
      <c r="Q54" s="30"/>
      <c r="R54" s="30"/>
      <c r="S54" s="30"/>
      <c r="T54" s="30"/>
      <c r="U54" s="30"/>
      <c r="V54" s="30"/>
      <c r="W54" s="30"/>
    </row>
    <row r="55" spans="1:23" ht="32.85" customHeight="1">
      <c r="A55" s="28"/>
      <c r="B55" s="28"/>
      <c r="C55" s="28" t="s">
        <v>289</v>
      </c>
      <c r="D55" s="28"/>
      <c r="E55" s="28"/>
      <c r="F55" s="28"/>
      <c r="G55" s="28"/>
      <c r="H55" s="28"/>
      <c r="I55" s="30">
        <v>2598699.37</v>
      </c>
      <c r="J55" s="30"/>
      <c r="K55" s="30"/>
      <c r="L55" s="30"/>
      <c r="M55" s="30"/>
      <c r="N55" s="30">
        <v>2598699.37</v>
      </c>
      <c r="O55" s="30"/>
      <c r="P55" s="30"/>
      <c r="Q55" s="30"/>
      <c r="R55" s="30"/>
      <c r="S55" s="30"/>
      <c r="T55" s="30"/>
      <c r="U55" s="30"/>
      <c r="V55" s="30"/>
      <c r="W55" s="30"/>
    </row>
    <row r="56" spans="1:23" ht="32.85" customHeight="1">
      <c r="A56" s="28" t="s">
        <v>216</v>
      </c>
      <c r="B56" s="29" t="s">
        <v>290</v>
      </c>
      <c r="C56" s="28" t="s">
        <v>289</v>
      </c>
      <c r="D56" s="28" t="s">
        <v>64</v>
      </c>
      <c r="E56" s="28" t="s">
        <v>90</v>
      </c>
      <c r="F56" s="28" t="s">
        <v>291</v>
      </c>
      <c r="G56" s="28" t="s">
        <v>245</v>
      </c>
      <c r="H56" s="28" t="s">
        <v>246</v>
      </c>
      <c r="I56" s="30">
        <v>916260</v>
      </c>
      <c r="J56" s="30"/>
      <c r="K56" s="30"/>
      <c r="L56" s="30"/>
      <c r="M56" s="30"/>
      <c r="N56" s="30">
        <v>916260</v>
      </c>
      <c r="O56" s="30"/>
      <c r="P56" s="30"/>
      <c r="Q56" s="30"/>
      <c r="R56" s="30"/>
      <c r="S56" s="30"/>
      <c r="T56" s="30"/>
      <c r="U56" s="30"/>
      <c r="V56" s="30"/>
      <c r="W56" s="30"/>
    </row>
    <row r="57" spans="1:23" ht="32.85" customHeight="1">
      <c r="A57" s="28" t="s">
        <v>216</v>
      </c>
      <c r="B57" s="29" t="s">
        <v>290</v>
      </c>
      <c r="C57" s="28" t="s">
        <v>289</v>
      </c>
      <c r="D57" s="28" t="s">
        <v>64</v>
      </c>
      <c r="E57" s="28" t="s">
        <v>90</v>
      </c>
      <c r="F57" s="28" t="s">
        <v>291</v>
      </c>
      <c r="G57" s="28" t="s">
        <v>223</v>
      </c>
      <c r="H57" s="28" t="s">
        <v>224</v>
      </c>
      <c r="I57" s="30">
        <v>30.17</v>
      </c>
      <c r="J57" s="30"/>
      <c r="K57" s="30"/>
      <c r="L57" s="30"/>
      <c r="M57" s="30"/>
      <c r="N57" s="30">
        <v>30.17</v>
      </c>
      <c r="O57" s="30"/>
      <c r="P57" s="30"/>
      <c r="Q57" s="30"/>
      <c r="R57" s="30"/>
      <c r="S57" s="30"/>
      <c r="T57" s="30"/>
      <c r="U57" s="30"/>
      <c r="V57" s="30"/>
      <c r="W57" s="30"/>
    </row>
    <row r="58" spans="1:23" ht="32.85" customHeight="1">
      <c r="A58" s="28" t="s">
        <v>216</v>
      </c>
      <c r="B58" s="29" t="s">
        <v>290</v>
      </c>
      <c r="C58" s="28" t="s">
        <v>289</v>
      </c>
      <c r="D58" s="28" t="s">
        <v>64</v>
      </c>
      <c r="E58" s="28" t="s">
        <v>90</v>
      </c>
      <c r="F58" s="28" t="s">
        <v>291</v>
      </c>
      <c r="G58" s="28" t="s">
        <v>250</v>
      </c>
      <c r="H58" s="28" t="s">
        <v>251</v>
      </c>
      <c r="I58" s="30">
        <v>6101.67</v>
      </c>
      <c r="J58" s="30"/>
      <c r="K58" s="30"/>
      <c r="L58" s="30"/>
      <c r="M58" s="30"/>
      <c r="N58" s="30">
        <v>6101.67</v>
      </c>
      <c r="O58" s="30"/>
      <c r="P58" s="30"/>
      <c r="Q58" s="30"/>
      <c r="R58" s="30"/>
      <c r="S58" s="30"/>
      <c r="T58" s="30"/>
      <c r="U58" s="30"/>
      <c r="V58" s="30"/>
      <c r="W58" s="30"/>
    </row>
    <row r="59" spans="1:23" ht="32.85" customHeight="1">
      <c r="A59" s="28" t="s">
        <v>216</v>
      </c>
      <c r="B59" s="29" t="s">
        <v>290</v>
      </c>
      <c r="C59" s="28" t="s">
        <v>289</v>
      </c>
      <c r="D59" s="28" t="s">
        <v>64</v>
      </c>
      <c r="E59" s="28" t="s">
        <v>90</v>
      </c>
      <c r="F59" s="28" t="s">
        <v>291</v>
      </c>
      <c r="G59" s="28" t="s">
        <v>206</v>
      </c>
      <c r="H59" s="28" t="s">
        <v>207</v>
      </c>
      <c r="I59" s="30">
        <v>242707.53</v>
      </c>
      <c r="J59" s="30"/>
      <c r="K59" s="30"/>
      <c r="L59" s="30"/>
      <c r="M59" s="30"/>
      <c r="N59" s="30">
        <v>242707.53</v>
      </c>
      <c r="O59" s="30"/>
      <c r="P59" s="30"/>
      <c r="Q59" s="30"/>
      <c r="R59" s="30"/>
      <c r="S59" s="30"/>
      <c r="T59" s="30"/>
      <c r="U59" s="30"/>
      <c r="V59" s="30"/>
      <c r="W59" s="30"/>
    </row>
    <row r="60" spans="1:23" ht="32.85" customHeight="1">
      <c r="A60" s="28" t="s">
        <v>216</v>
      </c>
      <c r="B60" s="29" t="s">
        <v>290</v>
      </c>
      <c r="C60" s="28" t="s">
        <v>289</v>
      </c>
      <c r="D60" s="28" t="s">
        <v>64</v>
      </c>
      <c r="E60" s="28" t="s">
        <v>90</v>
      </c>
      <c r="F60" s="28" t="s">
        <v>291</v>
      </c>
      <c r="G60" s="28" t="s">
        <v>292</v>
      </c>
      <c r="H60" s="28" t="s">
        <v>293</v>
      </c>
      <c r="I60" s="30">
        <v>210000</v>
      </c>
      <c r="J60" s="30"/>
      <c r="K60" s="30"/>
      <c r="L60" s="30"/>
      <c r="M60" s="30"/>
      <c r="N60" s="30">
        <v>210000</v>
      </c>
      <c r="O60" s="30"/>
      <c r="P60" s="30"/>
      <c r="Q60" s="30"/>
      <c r="R60" s="30"/>
      <c r="S60" s="30"/>
      <c r="T60" s="30"/>
      <c r="U60" s="30"/>
      <c r="V60" s="30"/>
      <c r="W60" s="30"/>
    </row>
    <row r="61" spans="1:23" ht="32.85" customHeight="1">
      <c r="A61" s="28" t="s">
        <v>216</v>
      </c>
      <c r="B61" s="29" t="s">
        <v>290</v>
      </c>
      <c r="C61" s="28" t="s">
        <v>289</v>
      </c>
      <c r="D61" s="28" t="s">
        <v>64</v>
      </c>
      <c r="E61" s="28" t="s">
        <v>90</v>
      </c>
      <c r="F61" s="28" t="s">
        <v>291</v>
      </c>
      <c r="G61" s="28" t="s">
        <v>266</v>
      </c>
      <c r="H61" s="28" t="s">
        <v>267</v>
      </c>
      <c r="I61" s="30">
        <v>1223600</v>
      </c>
      <c r="J61" s="30"/>
      <c r="K61" s="30"/>
      <c r="L61" s="30"/>
      <c r="M61" s="30"/>
      <c r="N61" s="30">
        <v>1223600</v>
      </c>
      <c r="O61" s="30"/>
      <c r="P61" s="30"/>
      <c r="Q61" s="30"/>
      <c r="R61" s="30"/>
      <c r="S61" s="30"/>
      <c r="T61" s="30"/>
      <c r="U61" s="30"/>
      <c r="V61" s="30"/>
      <c r="W61" s="30"/>
    </row>
    <row r="62" spans="1:23" ht="32.85" customHeight="1">
      <c r="A62" s="28"/>
      <c r="B62" s="28"/>
      <c r="C62" s="28" t="s">
        <v>294</v>
      </c>
      <c r="D62" s="28"/>
      <c r="E62" s="28"/>
      <c r="F62" s="28"/>
      <c r="G62" s="28"/>
      <c r="H62" s="28"/>
      <c r="I62" s="30">
        <v>3030962.14</v>
      </c>
      <c r="J62" s="30"/>
      <c r="K62" s="30"/>
      <c r="L62" s="30"/>
      <c r="M62" s="30"/>
      <c r="N62" s="30">
        <v>3030962.14</v>
      </c>
      <c r="O62" s="30"/>
      <c r="P62" s="30"/>
      <c r="Q62" s="30"/>
      <c r="R62" s="30"/>
      <c r="S62" s="30"/>
      <c r="T62" s="30"/>
      <c r="U62" s="30"/>
      <c r="V62" s="30"/>
      <c r="W62" s="30"/>
    </row>
    <row r="63" spans="1:23" ht="32.85" customHeight="1">
      <c r="A63" s="28" t="s">
        <v>216</v>
      </c>
      <c r="B63" s="29" t="s">
        <v>295</v>
      </c>
      <c r="C63" s="28" t="s">
        <v>294</v>
      </c>
      <c r="D63" s="28" t="s">
        <v>64</v>
      </c>
      <c r="E63" s="28" t="s">
        <v>90</v>
      </c>
      <c r="F63" s="28" t="s">
        <v>291</v>
      </c>
      <c r="G63" s="28" t="s">
        <v>245</v>
      </c>
      <c r="H63" s="28" t="s">
        <v>246</v>
      </c>
      <c r="I63" s="30">
        <v>482828.14</v>
      </c>
      <c r="J63" s="30"/>
      <c r="K63" s="30"/>
      <c r="L63" s="30"/>
      <c r="M63" s="30"/>
      <c r="N63" s="30">
        <v>482828.14</v>
      </c>
      <c r="O63" s="30"/>
      <c r="P63" s="30"/>
      <c r="Q63" s="30"/>
      <c r="R63" s="30"/>
      <c r="S63" s="30"/>
      <c r="T63" s="30"/>
      <c r="U63" s="30"/>
      <c r="V63" s="30"/>
      <c r="W63" s="30"/>
    </row>
    <row r="64" spans="1:23" ht="32.85" customHeight="1">
      <c r="A64" s="28" t="s">
        <v>216</v>
      </c>
      <c r="B64" s="29" t="s">
        <v>295</v>
      </c>
      <c r="C64" s="28" t="s">
        <v>294</v>
      </c>
      <c r="D64" s="28" t="s">
        <v>64</v>
      </c>
      <c r="E64" s="28" t="s">
        <v>90</v>
      </c>
      <c r="F64" s="28" t="s">
        <v>291</v>
      </c>
      <c r="G64" s="28" t="s">
        <v>262</v>
      </c>
      <c r="H64" s="28" t="s">
        <v>263</v>
      </c>
      <c r="I64" s="30">
        <v>240254</v>
      </c>
      <c r="J64" s="30"/>
      <c r="K64" s="30"/>
      <c r="L64" s="30"/>
      <c r="M64" s="30"/>
      <c r="N64" s="30">
        <v>240254</v>
      </c>
      <c r="O64" s="30"/>
      <c r="P64" s="30"/>
      <c r="Q64" s="30"/>
      <c r="R64" s="30"/>
      <c r="S64" s="30"/>
      <c r="T64" s="30"/>
      <c r="U64" s="30"/>
      <c r="V64" s="30"/>
      <c r="W64" s="30"/>
    </row>
    <row r="65" spans="1:23" ht="32.85" customHeight="1">
      <c r="A65" s="28" t="s">
        <v>216</v>
      </c>
      <c r="B65" s="29" t="s">
        <v>295</v>
      </c>
      <c r="C65" s="28" t="s">
        <v>294</v>
      </c>
      <c r="D65" s="28" t="s">
        <v>64</v>
      </c>
      <c r="E65" s="28" t="s">
        <v>90</v>
      </c>
      <c r="F65" s="28" t="s">
        <v>291</v>
      </c>
      <c r="G65" s="28" t="s">
        <v>292</v>
      </c>
      <c r="H65" s="28" t="s">
        <v>293</v>
      </c>
      <c r="I65" s="30">
        <v>41300</v>
      </c>
      <c r="J65" s="30"/>
      <c r="K65" s="30"/>
      <c r="L65" s="30"/>
      <c r="M65" s="30"/>
      <c r="N65" s="30">
        <v>41300</v>
      </c>
      <c r="O65" s="30"/>
      <c r="P65" s="30"/>
      <c r="Q65" s="30"/>
      <c r="R65" s="30"/>
      <c r="S65" s="30"/>
      <c r="T65" s="30"/>
      <c r="U65" s="30"/>
      <c r="V65" s="30"/>
      <c r="W65" s="30"/>
    </row>
    <row r="66" spans="1:23" ht="32.85" customHeight="1">
      <c r="A66" s="28" t="s">
        <v>216</v>
      </c>
      <c r="B66" s="29" t="s">
        <v>295</v>
      </c>
      <c r="C66" s="28" t="s">
        <v>294</v>
      </c>
      <c r="D66" s="28" t="s">
        <v>64</v>
      </c>
      <c r="E66" s="28" t="s">
        <v>90</v>
      </c>
      <c r="F66" s="28" t="s">
        <v>291</v>
      </c>
      <c r="G66" s="28" t="s">
        <v>266</v>
      </c>
      <c r="H66" s="28" t="s">
        <v>267</v>
      </c>
      <c r="I66" s="30">
        <v>1013400</v>
      </c>
      <c r="J66" s="30"/>
      <c r="K66" s="30"/>
      <c r="L66" s="30"/>
      <c r="M66" s="30"/>
      <c r="N66" s="30">
        <v>1013400</v>
      </c>
      <c r="O66" s="30"/>
      <c r="P66" s="30"/>
      <c r="Q66" s="30"/>
      <c r="R66" s="30"/>
      <c r="S66" s="30"/>
      <c r="T66" s="30"/>
      <c r="U66" s="30"/>
      <c r="V66" s="30"/>
      <c r="W66" s="30"/>
    </row>
    <row r="67" spans="1:23" ht="32.85" customHeight="1">
      <c r="A67" s="28" t="s">
        <v>216</v>
      </c>
      <c r="B67" s="29" t="s">
        <v>295</v>
      </c>
      <c r="C67" s="28" t="s">
        <v>294</v>
      </c>
      <c r="D67" s="28" t="s">
        <v>64</v>
      </c>
      <c r="E67" s="28" t="s">
        <v>93</v>
      </c>
      <c r="F67" s="28" t="s">
        <v>296</v>
      </c>
      <c r="G67" s="28" t="s">
        <v>245</v>
      </c>
      <c r="H67" s="28" t="s">
        <v>246</v>
      </c>
      <c r="I67" s="30">
        <v>929010</v>
      </c>
      <c r="J67" s="30"/>
      <c r="K67" s="30"/>
      <c r="L67" s="30"/>
      <c r="M67" s="30"/>
      <c r="N67" s="30">
        <v>929010</v>
      </c>
      <c r="O67" s="30"/>
      <c r="P67" s="30"/>
      <c r="Q67" s="30"/>
      <c r="R67" s="30"/>
      <c r="S67" s="30"/>
      <c r="T67" s="30"/>
      <c r="U67" s="30"/>
      <c r="V67" s="30"/>
      <c r="W67" s="30"/>
    </row>
    <row r="68" spans="1:23" ht="32.85" customHeight="1">
      <c r="A68" s="28" t="s">
        <v>216</v>
      </c>
      <c r="B68" s="29" t="s">
        <v>295</v>
      </c>
      <c r="C68" s="28" t="s">
        <v>294</v>
      </c>
      <c r="D68" s="28" t="s">
        <v>64</v>
      </c>
      <c r="E68" s="28" t="s">
        <v>93</v>
      </c>
      <c r="F68" s="28" t="s">
        <v>296</v>
      </c>
      <c r="G68" s="28" t="s">
        <v>250</v>
      </c>
      <c r="H68" s="28" t="s">
        <v>251</v>
      </c>
      <c r="I68" s="30">
        <v>172570</v>
      </c>
      <c r="J68" s="30"/>
      <c r="K68" s="30"/>
      <c r="L68" s="30"/>
      <c r="M68" s="30"/>
      <c r="N68" s="30">
        <v>172570</v>
      </c>
      <c r="O68" s="30"/>
      <c r="P68" s="30"/>
      <c r="Q68" s="30"/>
      <c r="R68" s="30"/>
      <c r="S68" s="30"/>
      <c r="T68" s="30"/>
      <c r="U68" s="30"/>
      <c r="V68" s="30"/>
      <c r="W68" s="30"/>
    </row>
    <row r="69" spans="1:23" ht="32.85" customHeight="1">
      <c r="A69" s="28" t="s">
        <v>216</v>
      </c>
      <c r="B69" s="29" t="s">
        <v>295</v>
      </c>
      <c r="C69" s="28" t="s">
        <v>294</v>
      </c>
      <c r="D69" s="28" t="s">
        <v>64</v>
      </c>
      <c r="E69" s="28" t="s">
        <v>93</v>
      </c>
      <c r="F69" s="28" t="s">
        <v>296</v>
      </c>
      <c r="G69" s="28" t="s">
        <v>292</v>
      </c>
      <c r="H69" s="28" t="s">
        <v>293</v>
      </c>
      <c r="I69" s="30">
        <v>151600</v>
      </c>
      <c r="J69" s="30"/>
      <c r="K69" s="30"/>
      <c r="L69" s="30"/>
      <c r="M69" s="30"/>
      <c r="N69" s="30">
        <v>151600</v>
      </c>
      <c r="O69" s="30"/>
      <c r="P69" s="30"/>
      <c r="Q69" s="30"/>
      <c r="R69" s="30"/>
      <c r="S69" s="30"/>
      <c r="T69" s="30"/>
      <c r="U69" s="30"/>
      <c r="V69" s="30"/>
      <c r="W69" s="30"/>
    </row>
    <row r="70" spans="1:23" ht="32.85" customHeight="1">
      <c r="A70" s="28"/>
      <c r="B70" s="28"/>
      <c r="C70" s="28" t="s">
        <v>297</v>
      </c>
      <c r="D70" s="28"/>
      <c r="E70" s="28"/>
      <c r="F70" s="28"/>
      <c r="G70" s="28"/>
      <c r="H70" s="28"/>
      <c r="I70" s="30">
        <v>10000000</v>
      </c>
      <c r="J70" s="30"/>
      <c r="K70" s="30"/>
      <c r="L70" s="30"/>
      <c r="M70" s="30"/>
      <c r="N70" s="30">
        <v>10000000</v>
      </c>
      <c r="O70" s="30"/>
      <c r="P70" s="30"/>
      <c r="Q70" s="30"/>
      <c r="R70" s="30"/>
      <c r="S70" s="30"/>
      <c r="T70" s="30"/>
      <c r="U70" s="30"/>
      <c r="V70" s="30"/>
      <c r="W70" s="30"/>
    </row>
    <row r="71" spans="1:23" ht="32.85" customHeight="1">
      <c r="A71" s="28" t="s">
        <v>216</v>
      </c>
      <c r="B71" s="29" t="s">
        <v>298</v>
      </c>
      <c r="C71" s="28" t="s">
        <v>297</v>
      </c>
      <c r="D71" s="28" t="s">
        <v>64</v>
      </c>
      <c r="E71" s="28" t="s">
        <v>93</v>
      </c>
      <c r="F71" s="28" t="s">
        <v>296</v>
      </c>
      <c r="G71" s="28" t="s">
        <v>264</v>
      </c>
      <c r="H71" s="28" t="s">
        <v>265</v>
      </c>
      <c r="I71" s="30">
        <v>10000000</v>
      </c>
      <c r="J71" s="30"/>
      <c r="K71" s="30"/>
      <c r="L71" s="30"/>
      <c r="M71" s="30"/>
      <c r="N71" s="30">
        <v>10000000</v>
      </c>
      <c r="O71" s="30"/>
      <c r="P71" s="30"/>
      <c r="Q71" s="30"/>
      <c r="R71" s="30"/>
      <c r="S71" s="30"/>
      <c r="T71" s="30"/>
      <c r="U71" s="30"/>
      <c r="V71" s="30"/>
      <c r="W71" s="30"/>
    </row>
    <row r="72" spans="1:23" ht="32.85" customHeight="1">
      <c r="A72" s="28"/>
      <c r="B72" s="28"/>
      <c r="C72" s="28" t="s">
        <v>299</v>
      </c>
      <c r="D72" s="28"/>
      <c r="E72" s="28"/>
      <c r="F72" s="28"/>
      <c r="G72" s="28"/>
      <c r="H72" s="28"/>
      <c r="I72" s="30">
        <v>251573.63</v>
      </c>
      <c r="J72" s="30"/>
      <c r="K72" s="30"/>
      <c r="L72" s="30"/>
      <c r="M72" s="30"/>
      <c r="N72" s="30">
        <v>251573.63</v>
      </c>
      <c r="O72" s="30"/>
      <c r="P72" s="30"/>
      <c r="Q72" s="30"/>
      <c r="R72" s="30"/>
      <c r="S72" s="30"/>
      <c r="T72" s="30"/>
      <c r="U72" s="30"/>
      <c r="V72" s="30"/>
      <c r="W72" s="30"/>
    </row>
    <row r="73" spans="1:23" ht="32.85" customHeight="1">
      <c r="A73" s="28" t="s">
        <v>216</v>
      </c>
      <c r="B73" s="29" t="s">
        <v>300</v>
      </c>
      <c r="C73" s="28" t="s">
        <v>299</v>
      </c>
      <c r="D73" s="28" t="s">
        <v>64</v>
      </c>
      <c r="E73" s="28" t="s">
        <v>101</v>
      </c>
      <c r="F73" s="28" t="s">
        <v>222</v>
      </c>
      <c r="G73" s="28" t="s">
        <v>223</v>
      </c>
      <c r="H73" s="28" t="s">
        <v>224</v>
      </c>
      <c r="I73" s="30">
        <v>70000</v>
      </c>
      <c r="J73" s="30"/>
      <c r="K73" s="30"/>
      <c r="L73" s="30"/>
      <c r="M73" s="30"/>
      <c r="N73" s="30">
        <v>70000</v>
      </c>
      <c r="O73" s="30"/>
      <c r="P73" s="30"/>
      <c r="Q73" s="30"/>
      <c r="R73" s="30"/>
      <c r="S73" s="30"/>
      <c r="T73" s="30"/>
      <c r="U73" s="30"/>
      <c r="V73" s="30"/>
      <c r="W73" s="30"/>
    </row>
    <row r="74" spans="1:23" ht="32.85" customHeight="1">
      <c r="A74" s="28" t="s">
        <v>216</v>
      </c>
      <c r="B74" s="29" t="s">
        <v>300</v>
      </c>
      <c r="C74" s="28" t="s">
        <v>299</v>
      </c>
      <c r="D74" s="28" t="s">
        <v>64</v>
      </c>
      <c r="E74" s="28" t="s">
        <v>101</v>
      </c>
      <c r="F74" s="28" t="s">
        <v>222</v>
      </c>
      <c r="G74" s="28" t="s">
        <v>250</v>
      </c>
      <c r="H74" s="28" t="s">
        <v>251</v>
      </c>
      <c r="I74" s="30">
        <v>5000</v>
      </c>
      <c r="J74" s="30"/>
      <c r="K74" s="30"/>
      <c r="L74" s="30"/>
      <c r="M74" s="30"/>
      <c r="N74" s="30">
        <v>5000</v>
      </c>
      <c r="O74" s="30"/>
      <c r="P74" s="30"/>
      <c r="Q74" s="30"/>
      <c r="R74" s="30"/>
      <c r="S74" s="30"/>
      <c r="T74" s="30"/>
      <c r="U74" s="30"/>
      <c r="V74" s="30"/>
      <c r="W74" s="30"/>
    </row>
    <row r="75" spans="1:23" ht="32.85" customHeight="1">
      <c r="A75" s="28" t="s">
        <v>216</v>
      </c>
      <c r="B75" s="29" t="s">
        <v>300</v>
      </c>
      <c r="C75" s="28" t="s">
        <v>299</v>
      </c>
      <c r="D75" s="28" t="s">
        <v>64</v>
      </c>
      <c r="E75" s="28" t="s">
        <v>101</v>
      </c>
      <c r="F75" s="28" t="s">
        <v>222</v>
      </c>
      <c r="G75" s="28" t="s">
        <v>252</v>
      </c>
      <c r="H75" s="28" t="s">
        <v>253</v>
      </c>
      <c r="I75" s="30">
        <v>172000</v>
      </c>
      <c r="J75" s="30"/>
      <c r="K75" s="30"/>
      <c r="L75" s="30"/>
      <c r="M75" s="30"/>
      <c r="N75" s="30">
        <v>172000</v>
      </c>
      <c r="O75" s="30"/>
      <c r="P75" s="30"/>
      <c r="Q75" s="30"/>
      <c r="R75" s="30"/>
      <c r="S75" s="30"/>
      <c r="T75" s="30"/>
      <c r="U75" s="30"/>
      <c r="V75" s="30"/>
      <c r="W75" s="30"/>
    </row>
    <row r="76" spans="1:23" ht="32.85" customHeight="1">
      <c r="A76" s="28" t="s">
        <v>216</v>
      </c>
      <c r="B76" s="29" t="s">
        <v>300</v>
      </c>
      <c r="C76" s="28" t="s">
        <v>299</v>
      </c>
      <c r="D76" s="28" t="s">
        <v>64</v>
      </c>
      <c r="E76" s="28" t="s">
        <v>101</v>
      </c>
      <c r="F76" s="28" t="s">
        <v>222</v>
      </c>
      <c r="G76" s="28" t="s">
        <v>262</v>
      </c>
      <c r="H76" s="28" t="s">
        <v>263</v>
      </c>
      <c r="I76" s="30">
        <v>4573.63</v>
      </c>
      <c r="J76" s="30"/>
      <c r="K76" s="30"/>
      <c r="L76" s="30"/>
      <c r="M76" s="30"/>
      <c r="N76" s="30">
        <v>4573.63</v>
      </c>
      <c r="O76" s="30"/>
      <c r="P76" s="30"/>
      <c r="Q76" s="30"/>
      <c r="R76" s="30"/>
      <c r="S76" s="30"/>
      <c r="T76" s="30"/>
      <c r="U76" s="30"/>
      <c r="V76" s="30"/>
      <c r="W76" s="30"/>
    </row>
    <row r="77" spans="1:23" ht="32.85" customHeight="1">
      <c r="A77" s="28"/>
      <c r="B77" s="28"/>
      <c r="C77" s="28" t="s">
        <v>301</v>
      </c>
      <c r="D77" s="28"/>
      <c r="E77" s="28"/>
      <c r="F77" s="28"/>
      <c r="G77" s="28"/>
      <c r="H77" s="28"/>
      <c r="I77" s="30">
        <v>73818</v>
      </c>
      <c r="J77" s="30"/>
      <c r="K77" s="30"/>
      <c r="L77" s="30"/>
      <c r="M77" s="30"/>
      <c r="N77" s="30">
        <v>73818</v>
      </c>
      <c r="O77" s="30"/>
      <c r="P77" s="30"/>
      <c r="Q77" s="30"/>
      <c r="R77" s="30"/>
      <c r="S77" s="30"/>
      <c r="T77" s="30"/>
      <c r="U77" s="30"/>
      <c r="V77" s="30"/>
      <c r="W77" s="30"/>
    </row>
    <row r="78" spans="1:23" ht="32.85" customHeight="1">
      <c r="A78" s="28" t="s">
        <v>216</v>
      </c>
      <c r="B78" s="29" t="s">
        <v>302</v>
      </c>
      <c r="C78" s="28" t="s">
        <v>301</v>
      </c>
      <c r="D78" s="28" t="s">
        <v>64</v>
      </c>
      <c r="E78" s="28" t="s">
        <v>101</v>
      </c>
      <c r="F78" s="28" t="s">
        <v>222</v>
      </c>
      <c r="G78" s="28" t="s">
        <v>206</v>
      </c>
      <c r="H78" s="28" t="s">
        <v>207</v>
      </c>
      <c r="I78" s="30">
        <v>22518</v>
      </c>
      <c r="J78" s="30"/>
      <c r="K78" s="30"/>
      <c r="L78" s="30"/>
      <c r="M78" s="30"/>
      <c r="N78" s="30">
        <v>22518</v>
      </c>
      <c r="O78" s="30"/>
      <c r="P78" s="30"/>
      <c r="Q78" s="30"/>
      <c r="R78" s="30"/>
      <c r="S78" s="30"/>
      <c r="T78" s="30"/>
      <c r="U78" s="30"/>
      <c r="V78" s="30"/>
      <c r="W78" s="30"/>
    </row>
    <row r="79" spans="1:23" ht="32.85" customHeight="1">
      <c r="A79" s="28" t="s">
        <v>216</v>
      </c>
      <c r="B79" s="29" t="s">
        <v>302</v>
      </c>
      <c r="C79" s="28" t="s">
        <v>301</v>
      </c>
      <c r="D79" s="28" t="s">
        <v>64</v>
      </c>
      <c r="E79" s="28" t="s">
        <v>101</v>
      </c>
      <c r="F79" s="28" t="s">
        <v>222</v>
      </c>
      <c r="G79" s="28" t="s">
        <v>266</v>
      </c>
      <c r="H79" s="28" t="s">
        <v>267</v>
      </c>
      <c r="I79" s="30">
        <v>51300</v>
      </c>
      <c r="J79" s="30"/>
      <c r="K79" s="30"/>
      <c r="L79" s="30"/>
      <c r="M79" s="30"/>
      <c r="N79" s="30">
        <v>51300</v>
      </c>
      <c r="O79" s="30"/>
      <c r="P79" s="30"/>
      <c r="Q79" s="30"/>
      <c r="R79" s="30"/>
      <c r="S79" s="30"/>
      <c r="T79" s="30"/>
      <c r="U79" s="30"/>
      <c r="V79" s="30"/>
      <c r="W79" s="30"/>
    </row>
    <row r="80" spans="1:23" ht="32.85" customHeight="1">
      <c r="A80" s="28"/>
      <c r="B80" s="28"/>
      <c r="C80" s="28" t="s">
        <v>303</v>
      </c>
      <c r="D80" s="28"/>
      <c r="E80" s="28"/>
      <c r="F80" s="28"/>
      <c r="G80" s="28"/>
      <c r="H80" s="28"/>
      <c r="I80" s="30">
        <v>3238061.67</v>
      </c>
      <c r="J80" s="30"/>
      <c r="K80" s="30"/>
      <c r="L80" s="30"/>
      <c r="M80" s="30"/>
      <c r="N80" s="30">
        <v>3238061.67</v>
      </c>
      <c r="O80" s="30"/>
      <c r="P80" s="30"/>
      <c r="Q80" s="30"/>
      <c r="R80" s="30"/>
      <c r="S80" s="30"/>
      <c r="T80" s="30"/>
      <c r="U80" s="30"/>
      <c r="V80" s="30"/>
      <c r="W80" s="30"/>
    </row>
    <row r="81" spans="1:23" ht="32.85" customHeight="1">
      <c r="A81" s="28" t="s">
        <v>278</v>
      </c>
      <c r="B81" s="29" t="s">
        <v>304</v>
      </c>
      <c r="C81" s="28" t="s">
        <v>303</v>
      </c>
      <c r="D81" s="28" t="s">
        <v>64</v>
      </c>
      <c r="E81" s="28" t="s">
        <v>101</v>
      </c>
      <c r="F81" s="28" t="s">
        <v>222</v>
      </c>
      <c r="G81" s="28" t="s">
        <v>239</v>
      </c>
      <c r="H81" s="28" t="s">
        <v>240</v>
      </c>
      <c r="I81" s="30">
        <v>17000</v>
      </c>
      <c r="J81" s="30"/>
      <c r="K81" s="30"/>
      <c r="L81" s="30"/>
      <c r="M81" s="30"/>
      <c r="N81" s="30">
        <v>17000</v>
      </c>
      <c r="O81" s="30"/>
      <c r="P81" s="30"/>
      <c r="Q81" s="30"/>
      <c r="R81" s="30"/>
      <c r="S81" s="30"/>
      <c r="T81" s="30"/>
      <c r="U81" s="30"/>
      <c r="V81" s="30"/>
      <c r="W81" s="30"/>
    </row>
    <row r="82" spans="1:23" ht="32.85" customHeight="1">
      <c r="A82" s="28" t="s">
        <v>278</v>
      </c>
      <c r="B82" s="29" t="s">
        <v>304</v>
      </c>
      <c r="C82" s="28" t="s">
        <v>303</v>
      </c>
      <c r="D82" s="28" t="s">
        <v>64</v>
      </c>
      <c r="E82" s="28" t="s">
        <v>101</v>
      </c>
      <c r="F82" s="28" t="s">
        <v>222</v>
      </c>
      <c r="G82" s="28" t="s">
        <v>245</v>
      </c>
      <c r="H82" s="28" t="s">
        <v>246</v>
      </c>
      <c r="I82" s="30">
        <v>3000</v>
      </c>
      <c r="J82" s="30"/>
      <c r="K82" s="30"/>
      <c r="L82" s="30"/>
      <c r="M82" s="30"/>
      <c r="N82" s="30">
        <v>3000</v>
      </c>
      <c r="O82" s="30"/>
      <c r="P82" s="30"/>
      <c r="Q82" s="30"/>
      <c r="R82" s="30"/>
      <c r="S82" s="30"/>
      <c r="T82" s="30"/>
      <c r="U82" s="30"/>
      <c r="V82" s="30"/>
      <c r="W82" s="30"/>
    </row>
    <row r="83" spans="1:23" ht="32.85" customHeight="1">
      <c r="A83" s="28" t="s">
        <v>278</v>
      </c>
      <c r="B83" s="29" t="s">
        <v>304</v>
      </c>
      <c r="C83" s="28" t="s">
        <v>303</v>
      </c>
      <c r="D83" s="28" t="s">
        <v>64</v>
      </c>
      <c r="E83" s="28" t="s">
        <v>101</v>
      </c>
      <c r="F83" s="28" t="s">
        <v>222</v>
      </c>
      <c r="G83" s="28" t="s">
        <v>223</v>
      </c>
      <c r="H83" s="28" t="s">
        <v>224</v>
      </c>
      <c r="I83" s="30">
        <v>2894.19</v>
      </c>
      <c r="J83" s="30"/>
      <c r="K83" s="30"/>
      <c r="L83" s="30"/>
      <c r="M83" s="30"/>
      <c r="N83" s="30">
        <v>2894.19</v>
      </c>
      <c r="O83" s="30"/>
      <c r="P83" s="30"/>
      <c r="Q83" s="30"/>
      <c r="R83" s="30"/>
      <c r="S83" s="30"/>
      <c r="T83" s="30"/>
      <c r="U83" s="30"/>
      <c r="V83" s="30"/>
      <c r="W83" s="30"/>
    </row>
    <row r="84" spans="1:23" ht="32.85" customHeight="1">
      <c r="A84" s="28" t="s">
        <v>278</v>
      </c>
      <c r="B84" s="29" t="s">
        <v>304</v>
      </c>
      <c r="C84" s="28" t="s">
        <v>303</v>
      </c>
      <c r="D84" s="28" t="s">
        <v>64</v>
      </c>
      <c r="E84" s="28" t="s">
        <v>101</v>
      </c>
      <c r="F84" s="28" t="s">
        <v>222</v>
      </c>
      <c r="G84" s="28" t="s">
        <v>250</v>
      </c>
      <c r="H84" s="28" t="s">
        <v>251</v>
      </c>
      <c r="I84" s="30">
        <v>90900</v>
      </c>
      <c r="J84" s="30"/>
      <c r="K84" s="30"/>
      <c r="L84" s="30"/>
      <c r="M84" s="30"/>
      <c r="N84" s="30">
        <v>90900</v>
      </c>
      <c r="O84" s="30"/>
      <c r="P84" s="30"/>
      <c r="Q84" s="30"/>
      <c r="R84" s="30"/>
      <c r="S84" s="30"/>
      <c r="T84" s="30"/>
      <c r="U84" s="30"/>
      <c r="V84" s="30"/>
      <c r="W84" s="30"/>
    </row>
    <row r="85" spans="1:23" ht="32.85" customHeight="1">
      <c r="A85" s="28" t="s">
        <v>278</v>
      </c>
      <c r="B85" s="29" t="s">
        <v>304</v>
      </c>
      <c r="C85" s="28" t="s">
        <v>303</v>
      </c>
      <c r="D85" s="28" t="s">
        <v>64</v>
      </c>
      <c r="E85" s="28" t="s">
        <v>101</v>
      </c>
      <c r="F85" s="28" t="s">
        <v>222</v>
      </c>
      <c r="G85" s="28" t="s">
        <v>206</v>
      </c>
      <c r="H85" s="28" t="s">
        <v>207</v>
      </c>
      <c r="I85" s="30">
        <v>2955567.48</v>
      </c>
      <c r="J85" s="30"/>
      <c r="K85" s="30"/>
      <c r="L85" s="30"/>
      <c r="M85" s="30"/>
      <c r="N85" s="30">
        <v>2955567.48</v>
      </c>
      <c r="O85" s="30"/>
      <c r="P85" s="30"/>
      <c r="Q85" s="30"/>
      <c r="R85" s="30"/>
      <c r="S85" s="30"/>
      <c r="T85" s="30"/>
      <c r="U85" s="30"/>
      <c r="V85" s="30"/>
      <c r="W85" s="30"/>
    </row>
    <row r="86" spans="1:23" ht="32.85" customHeight="1">
      <c r="A86" s="28" t="s">
        <v>278</v>
      </c>
      <c r="B86" s="29" t="s">
        <v>304</v>
      </c>
      <c r="C86" s="28" t="s">
        <v>303</v>
      </c>
      <c r="D86" s="28" t="s">
        <v>64</v>
      </c>
      <c r="E86" s="28" t="s">
        <v>101</v>
      </c>
      <c r="F86" s="28" t="s">
        <v>222</v>
      </c>
      <c r="G86" s="28" t="s">
        <v>264</v>
      </c>
      <c r="H86" s="28" t="s">
        <v>265</v>
      </c>
      <c r="I86" s="30">
        <v>18700</v>
      </c>
      <c r="J86" s="30"/>
      <c r="K86" s="30"/>
      <c r="L86" s="30"/>
      <c r="M86" s="30"/>
      <c r="N86" s="30">
        <v>18700</v>
      </c>
      <c r="O86" s="30"/>
      <c r="P86" s="30"/>
      <c r="Q86" s="30"/>
      <c r="R86" s="30"/>
      <c r="S86" s="30"/>
      <c r="T86" s="30"/>
      <c r="U86" s="30"/>
      <c r="V86" s="30"/>
      <c r="W86" s="30"/>
    </row>
    <row r="87" spans="1:23" ht="32.85" customHeight="1">
      <c r="A87" s="28" t="s">
        <v>278</v>
      </c>
      <c r="B87" s="29" t="s">
        <v>304</v>
      </c>
      <c r="C87" s="28" t="s">
        <v>303</v>
      </c>
      <c r="D87" s="28" t="s">
        <v>64</v>
      </c>
      <c r="E87" s="28" t="s">
        <v>101</v>
      </c>
      <c r="F87" s="28" t="s">
        <v>222</v>
      </c>
      <c r="G87" s="28" t="s">
        <v>266</v>
      </c>
      <c r="H87" s="28" t="s">
        <v>267</v>
      </c>
      <c r="I87" s="30">
        <v>50000</v>
      </c>
      <c r="J87" s="30"/>
      <c r="K87" s="30"/>
      <c r="L87" s="30"/>
      <c r="M87" s="30"/>
      <c r="N87" s="30">
        <v>50000</v>
      </c>
      <c r="O87" s="30"/>
      <c r="P87" s="30"/>
      <c r="Q87" s="30"/>
      <c r="R87" s="30"/>
      <c r="S87" s="30"/>
      <c r="T87" s="30"/>
      <c r="U87" s="30"/>
      <c r="V87" s="30"/>
      <c r="W87" s="30"/>
    </row>
    <row r="88" spans="1:23" ht="32.85" customHeight="1">
      <c r="A88" s="28" t="s">
        <v>278</v>
      </c>
      <c r="B88" s="29" t="s">
        <v>304</v>
      </c>
      <c r="C88" s="28" t="s">
        <v>303</v>
      </c>
      <c r="D88" s="28" t="s">
        <v>64</v>
      </c>
      <c r="E88" s="28" t="s">
        <v>101</v>
      </c>
      <c r="F88" s="28" t="s">
        <v>222</v>
      </c>
      <c r="G88" s="28" t="s">
        <v>268</v>
      </c>
      <c r="H88" s="28" t="s">
        <v>269</v>
      </c>
      <c r="I88" s="30">
        <v>100000</v>
      </c>
      <c r="J88" s="30"/>
      <c r="K88" s="30"/>
      <c r="L88" s="30"/>
      <c r="M88" s="30"/>
      <c r="N88" s="30">
        <v>100000</v>
      </c>
      <c r="O88" s="30"/>
      <c r="P88" s="30"/>
      <c r="Q88" s="30"/>
      <c r="R88" s="30"/>
      <c r="S88" s="30"/>
      <c r="T88" s="30"/>
      <c r="U88" s="30"/>
      <c r="V88" s="30"/>
      <c r="W88" s="30"/>
    </row>
    <row r="89" spans="1:23" ht="32.85" customHeight="1">
      <c r="A89" s="28"/>
      <c r="B89" s="28"/>
      <c r="C89" s="28" t="s">
        <v>305</v>
      </c>
      <c r="D89" s="28"/>
      <c r="E89" s="28"/>
      <c r="F89" s="28"/>
      <c r="G89" s="28"/>
      <c r="H89" s="28"/>
      <c r="I89" s="30">
        <v>539491.91</v>
      </c>
      <c r="J89" s="30"/>
      <c r="K89" s="30"/>
      <c r="L89" s="30"/>
      <c r="M89" s="30"/>
      <c r="N89" s="30">
        <v>539491.91</v>
      </c>
      <c r="O89" s="30"/>
      <c r="P89" s="30"/>
      <c r="Q89" s="30"/>
      <c r="R89" s="30"/>
      <c r="S89" s="30"/>
      <c r="T89" s="30"/>
      <c r="U89" s="30"/>
      <c r="V89" s="30"/>
      <c r="W89" s="30"/>
    </row>
    <row r="90" spans="1:23" ht="32.85" customHeight="1">
      <c r="A90" s="28" t="s">
        <v>216</v>
      </c>
      <c r="B90" s="29" t="s">
        <v>306</v>
      </c>
      <c r="C90" s="28" t="s">
        <v>305</v>
      </c>
      <c r="D90" s="28" t="s">
        <v>64</v>
      </c>
      <c r="E90" s="28" t="s">
        <v>90</v>
      </c>
      <c r="F90" s="28" t="s">
        <v>291</v>
      </c>
      <c r="G90" s="28" t="s">
        <v>245</v>
      </c>
      <c r="H90" s="28" t="s">
        <v>246</v>
      </c>
      <c r="I90" s="30">
        <v>113291.91</v>
      </c>
      <c r="J90" s="30"/>
      <c r="K90" s="30"/>
      <c r="L90" s="30"/>
      <c r="M90" s="30"/>
      <c r="N90" s="30">
        <v>113291.91</v>
      </c>
      <c r="O90" s="30"/>
      <c r="P90" s="30"/>
      <c r="Q90" s="30"/>
      <c r="R90" s="30"/>
      <c r="S90" s="30"/>
      <c r="T90" s="30"/>
      <c r="U90" s="30"/>
      <c r="V90" s="30"/>
      <c r="W90" s="30"/>
    </row>
    <row r="91" spans="1:23" ht="32.85" customHeight="1">
      <c r="A91" s="28" t="s">
        <v>216</v>
      </c>
      <c r="B91" s="29" t="s">
        <v>306</v>
      </c>
      <c r="C91" s="28" t="s">
        <v>305</v>
      </c>
      <c r="D91" s="28" t="s">
        <v>64</v>
      </c>
      <c r="E91" s="28" t="s">
        <v>90</v>
      </c>
      <c r="F91" s="28" t="s">
        <v>291</v>
      </c>
      <c r="G91" s="28" t="s">
        <v>223</v>
      </c>
      <c r="H91" s="28" t="s">
        <v>224</v>
      </c>
      <c r="I91" s="30">
        <v>98000</v>
      </c>
      <c r="J91" s="30"/>
      <c r="K91" s="30"/>
      <c r="L91" s="30"/>
      <c r="M91" s="30"/>
      <c r="N91" s="30">
        <v>98000</v>
      </c>
      <c r="O91" s="30"/>
      <c r="P91" s="30"/>
      <c r="Q91" s="30"/>
      <c r="R91" s="30"/>
      <c r="S91" s="30"/>
      <c r="T91" s="30"/>
      <c r="U91" s="30"/>
      <c r="V91" s="30"/>
      <c r="W91" s="30"/>
    </row>
    <row r="92" spans="1:23" ht="32.85" customHeight="1">
      <c r="A92" s="28" t="s">
        <v>216</v>
      </c>
      <c r="B92" s="29" t="s">
        <v>306</v>
      </c>
      <c r="C92" s="28" t="s">
        <v>305</v>
      </c>
      <c r="D92" s="28" t="s">
        <v>64</v>
      </c>
      <c r="E92" s="28" t="s">
        <v>90</v>
      </c>
      <c r="F92" s="28" t="s">
        <v>291</v>
      </c>
      <c r="G92" s="28" t="s">
        <v>250</v>
      </c>
      <c r="H92" s="28" t="s">
        <v>251</v>
      </c>
      <c r="I92" s="30">
        <v>94200</v>
      </c>
      <c r="J92" s="30"/>
      <c r="K92" s="30"/>
      <c r="L92" s="30"/>
      <c r="M92" s="30"/>
      <c r="N92" s="30">
        <v>94200</v>
      </c>
      <c r="O92" s="30"/>
      <c r="P92" s="30"/>
      <c r="Q92" s="30"/>
      <c r="R92" s="30"/>
      <c r="S92" s="30"/>
      <c r="T92" s="30"/>
      <c r="U92" s="30"/>
      <c r="V92" s="30"/>
      <c r="W92" s="30"/>
    </row>
    <row r="93" spans="1:23" ht="32.85" customHeight="1">
      <c r="A93" s="28" t="s">
        <v>216</v>
      </c>
      <c r="B93" s="29" t="s">
        <v>306</v>
      </c>
      <c r="C93" s="28" t="s">
        <v>305</v>
      </c>
      <c r="D93" s="28" t="s">
        <v>64</v>
      </c>
      <c r="E93" s="28" t="s">
        <v>90</v>
      </c>
      <c r="F93" s="28" t="s">
        <v>291</v>
      </c>
      <c r="G93" s="28" t="s">
        <v>252</v>
      </c>
      <c r="H93" s="28" t="s">
        <v>253</v>
      </c>
      <c r="I93" s="30">
        <v>234000</v>
      </c>
      <c r="J93" s="30"/>
      <c r="K93" s="30"/>
      <c r="L93" s="30"/>
      <c r="M93" s="30"/>
      <c r="N93" s="30">
        <v>234000</v>
      </c>
      <c r="O93" s="30"/>
      <c r="P93" s="30"/>
      <c r="Q93" s="30"/>
      <c r="R93" s="30"/>
      <c r="S93" s="30"/>
      <c r="T93" s="30"/>
      <c r="U93" s="30"/>
      <c r="V93" s="30"/>
      <c r="W93" s="30"/>
    </row>
    <row r="94" spans="1:23" ht="32.85" customHeight="1">
      <c r="A94" s="28"/>
      <c r="B94" s="28"/>
      <c r="C94" s="28" t="s">
        <v>307</v>
      </c>
      <c r="D94" s="28"/>
      <c r="E94" s="28"/>
      <c r="F94" s="28"/>
      <c r="G94" s="28"/>
      <c r="H94" s="28"/>
      <c r="I94" s="30">
        <v>1516933.68</v>
      </c>
      <c r="J94" s="30"/>
      <c r="K94" s="30"/>
      <c r="L94" s="30"/>
      <c r="M94" s="30"/>
      <c r="N94" s="30">
        <v>1516933.68</v>
      </c>
      <c r="O94" s="30"/>
      <c r="P94" s="30"/>
      <c r="Q94" s="30"/>
      <c r="R94" s="30"/>
      <c r="S94" s="30"/>
      <c r="T94" s="30"/>
      <c r="U94" s="30"/>
      <c r="V94" s="30"/>
      <c r="W94" s="30"/>
    </row>
    <row r="95" spans="1:23" ht="32.85" customHeight="1">
      <c r="A95" s="28" t="s">
        <v>278</v>
      </c>
      <c r="B95" s="29" t="s">
        <v>308</v>
      </c>
      <c r="C95" s="28" t="s">
        <v>307</v>
      </c>
      <c r="D95" s="28" t="s">
        <v>64</v>
      </c>
      <c r="E95" s="28" t="s">
        <v>96</v>
      </c>
      <c r="F95" s="28" t="s">
        <v>283</v>
      </c>
      <c r="G95" s="28" t="s">
        <v>235</v>
      </c>
      <c r="H95" s="28" t="s">
        <v>236</v>
      </c>
      <c r="I95" s="30">
        <v>4722</v>
      </c>
      <c r="J95" s="30"/>
      <c r="K95" s="30"/>
      <c r="L95" s="30"/>
      <c r="M95" s="30"/>
      <c r="N95" s="30">
        <v>4722</v>
      </c>
      <c r="O95" s="30"/>
      <c r="P95" s="30"/>
      <c r="Q95" s="30"/>
      <c r="R95" s="30"/>
      <c r="S95" s="30"/>
      <c r="T95" s="30"/>
      <c r="U95" s="30"/>
      <c r="V95" s="30"/>
      <c r="W95" s="30"/>
    </row>
    <row r="96" spans="1:23" ht="32.85" customHeight="1">
      <c r="A96" s="28" t="s">
        <v>278</v>
      </c>
      <c r="B96" s="29" t="s">
        <v>308</v>
      </c>
      <c r="C96" s="28" t="s">
        <v>307</v>
      </c>
      <c r="D96" s="28" t="s">
        <v>64</v>
      </c>
      <c r="E96" s="28" t="s">
        <v>96</v>
      </c>
      <c r="F96" s="28" t="s">
        <v>283</v>
      </c>
      <c r="G96" s="28" t="s">
        <v>245</v>
      </c>
      <c r="H96" s="28" t="s">
        <v>246</v>
      </c>
      <c r="I96" s="30">
        <v>5400</v>
      </c>
      <c r="J96" s="30"/>
      <c r="K96" s="30"/>
      <c r="L96" s="30"/>
      <c r="M96" s="30"/>
      <c r="N96" s="30">
        <v>5400</v>
      </c>
      <c r="O96" s="30"/>
      <c r="P96" s="30"/>
      <c r="Q96" s="30"/>
      <c r="R96" s="30"/>
      <c r="S96" s="30"/>
      <c r="T96" s="30"/>
      <c r="U96" s="30"/>
      <c r="V96" s="30"/>
      <c r="W96" s="30"/>
    </row>
    <row r="97" spans="1:23" ht="32.85" customHeight="1">
      <c r="A97" s="28" t="s">
        <v>278</v>
      </c>
      <c r="B97" s="29" t="s">
        <v>308</v>
      </c>
      <c r="C97" s="28" t="s">
        <v>307</v>
      </c>
      <c r="D97" s="28" t="s">
        <v>64</v>
      </c>
      <c r="E97" s="28" t="s">
        <v>96</v>
      </c>
      <c r="F97" s="28" t="s">
        <v>283</v>
      </c>
      <c r="G97" s="28" t="s">
        <v>223</v>
      </c>
      <c r="H97" s="28" t="s">
        <v>224</v>
      </c>
      <c r="I97" s="30">
        <v>679200</v>
      </c>
      <c r="J97" s="30"/>
      <c r="K97" s="30"/>
      <c r="L97" s="30"/>
      <c r="M97" s="30"/>
      <c r="N97" s="30">
        <v>679200</v>
      </c>
      <c r="O97" s="30"/>
      <c r="P97" s="30"/>
      <c r="Q97" s="30"/>
      <c r="R97" s="30"/>
      <c r="S97" s="30"/>
      <c r="T97" s="30"/>
      <c r="U97" s="30"/>
      <c r="V97" s="30"/>
      <c r="W97" s="30"/>
    </row>
    <row r="98" spans="1:23" ht="32.85" customHeight="1">
      <c r="A98" s="28" t="s">
        <v>278</v>
      </c>
      <c r="B98" s="29" t="s">
        <v>308</v>
      </c>
      <c r="C98" s="28" t="s">
        <v>307</v>
      </c>
      <c r="D98" s="28" t="s">
        <v>64</v>
      </c>
      <c r="E98" s="28" t="s">
        <v>96</v>
      </c>
      <c r="F98" s="28" t="s">
        <v>283</v>
      </c>
      <c r="G98" s="28" t="s">
        <v>250</v>
      </c>
      <c r="H98" s="28" t="s">
        <v>251</v>
      </c>
      <c r="I98" s="30">
        <v>512611.68</v>
      </c>
      <c r="J98" s="30"/>
      <c r="K98" s="30"/>
      <c r="L98" s="30"/>
      <c r="M98" s="30"/>
      <c r="N98" s="30">
        <v>512611.68</v>
      </c>
      <c r="O98" s="30"/>
      <c r="P98" s="30"/>
      <c r="Q98" s="30"/>
      <c r="R98" s="30"/>
      <c r="S98" s="30"/>
      <c r="T98" s="30"/>
      <c r="U98" s="30"/>
      <c r="V98" s="30"/>
      <c r="W98" s="30"/>
    </row>
    <row r="99" spans="1:23" ht="32.85" customHeight="1">
      <c r="A99" s="28" t="s">
        <v>278</v>
      </c>
      <c r="B99" s="29" t="s">
        <v>308</v>
      </c>
      <c r="C99" s="28" t="s">
        <v>307</v>
      </c>
      <c r="D99" s="28" t="s">
        <v>64</v>
      </c>
      <c r="E99" s="28" t="s">
        <v>96</v>
      </c>
      <c r="F99" s="28" t="s">
        <v>283</v>
      </c>
      <c r="G99" s="28" t="s">
        <v>262</v>
      </c>
      <c r="H99" s="28" t="s">
        <v>263</v>
      </c>
      <c r="I99" s="30">
        <v>135000</v>
      </c>
      <c r="J99" s="30"/>
      <c r="K99" s="30"/>
      <c r="L99" s="30"/>
      <c r="M99" s="30"/>
      <c r="N99" s="30">
        <v>135000</v>
      </c>
      <c r="O99" s="30"/>
      <c r="P99" s="30"/>
      <c r="Q99" s="30"/>
      <c r="R99" s="30"/>
      <c r="S99" s="30"/>
      <c r="T99" s="30"/>
      <c r="U99" s="30"/>
      <c r="V99" s="30"/>
      <c r="W99" s="30"/>
    </row>
    <row r="100" spans="1:23" ht="32.85" customHeight="1">
      <c r="A100" s="28" t="s">
        <v>278</v>
      </c>
      <c r="B100" s="29" t="s">
        <v>308</v>
      </c>
      <c r="C100" s="28" t="s">
        <v>307</v>
      </c>
      <c r="D100" s="28" t="s">
        <v>64</v>
      </c>
      <c r="E100" s="28" t="s">
        <v>96</v>
      </c>
      <c r="F100" s="28" t="s">
        <v>283</v>
      </c>
      <c r="G100" s="28" t="s">
        <v>266</v>
      </c>
      <c r="H100" s="28" t="s">
        <v>267</v>
      </c>
      <c r="I100" s="30">
        <v>180000</v>
      </c>
      <c r="J100" s="30"/>
      <c r="K100" s="30"/>
      <c r="L100" s="30"/>
      <c r="M100" s="30"/>
      <c r="N100" s="30">
        <v>180000</v>
      </c>
      <c r="O100" s="30"/>
      <c r="P100" s="30"/>
      <c r="Q100" s="30"/>
      <c r="R100" s="30"/>
      <c r="S100" s="30"/>
      <c r="T100" s="30"/>
      <c r="U100" s="30"/>
      <c r="V100" s="30"/>
      <c r="W100" s="30"/>
    </row>
    <row r="101" spans="1:23" ht="32.85" customHeight="1">
      <c r="A101" s="28"/>
      <c r="B101" s="28"/>
      <c r="C101" s="28" t="s">
        <v>309</v>
      </c>
      <c r="D101" s="28"/>
      <c r="E101" s="28"/>
      <c r="F101" s="28"/>
      <c r="G101" s="28"/>
      <c r="H101" s="28"/>
      <c r="I101" s="30">
        <v>485000</v>
      </c>
      <c r="J101" s="30"/>
      <c r="K101" s="30"/>
      <c r="L101" s="30"/>
      <c r="M101" s="30"/>
      <c r="N101" s="30">
        <v>485000</v>
      </c>
      <c r="O101" s="30"/>
      <c r="P101" s="30"/>
      <c r="Q101" s="30"/>
      <c r="R101" s="30"/>
      <c r="S101" s="30"/>
      <c r="T101" s="30"/>
      <c r="U101" s="30"/>
      <c r="V101" s="30"/>
      <c r="W101" s="30"/>
    </row>
    <row r="102" spans="1:23" ht="32.85" customHeight="1">
      <c r="A102" s="28" t="s">
        <v>278</v>
      </c>
      <c r="B102" s="29" t="s">
        <v>310</v>
      </c>
      <c r="C102" s="28" t="s">
        <v>309</v>
      </c>
      <c r="D102" s="28" t="s">
        <v>64</v>
      </c>
      <c r="E102" s="28" t="s">
        <v>92</v>
      </c>
      <c r="F102" s="28" t="s">
        <v>158</v>
      </c>
      <c r="G102" s="28" t="s">
        <v>218</v>
      </c>
      <c r="H102" s="28" t="s">
        <v>219</v>
      </c>
      <c r="I102" s="30">
        <v>485000</v>
      </c>
      <c r="J102" s="30"/>
      <c r="K102" s="30"/>
      <c r="L102" s="30"/>
      <c r="M102" s="30"/>
      <c r="N102" s="30">
        <v>485000</v>
      </c>
      <c r="O102" s="30"/>
      <c r="P102" s="30"/>
      <c r="Q102" s="30"/>
      <c r="R102" s="30"/>
      <c r="S102" s="30"/>
      <c r="T102" s="30"/>
      <c r="U102" s="30"/>
      <c r="V102" s="30"/>
      <c r="W102" s="30"/>
    </row>
    <row r="103" spans="1:23" ht="32.85" customHeight="1">
      <c r="A103" s="28"/>
      <c r="B103" s="28"/>
      <c r="C103" s="28" t="s">
        <v>311</v>
      </c>
      <c r="D103" s="28"/>
      <c r="E103" s="28"/>
      <c r="F103" s="28"/>
      <c r="G103" s="28"/>
      <c r="H103" s="28"/>
      <c r="I103" s="30">
        <v>1694424</v>
      </c>
      <c r="J103" s="30"/>
      <c r="K103" s="30"/>
      <c r="L103" s="30"/>
      <c r="M103" s="30"/>
      <c r="N103" s="30">
        <v>1694424</v>
      </c>
      <c r="O103" s="30"/>
      <c r="P103" s="30"/>
      <c r="Q103" s="30"/>
      <c r="R103" s="30"/>
      <c r="S103" s="30"/>
      <c r="T103" s="30"/>
      <c r="U103" s="30"/>
      <c r="V103" s="30"/>
      <c r="W103" s="30"/>
    </row>
    <row r="104" spans="1:23" ht="32.85" customHeight="1">
      <c r="A104" s="28" t="s">
        <v>278</v>
      </c>
      <c r="B104" s="29" t="s">
        <v>312</v>
      </c>
      <c r="C104" s="28" t="s">
        <v>311</v>
      </c>
      <c r="D104" s="28" t="s">
        <v>64</v>
      </c>
      <c r="E104" s="28" t="s">
        <v>101</v>
      </c>
      <c r="F104" s="28" t="s">
        <v>222</v>
      </c>
      <c r="G104" s="28" t="s">
        <v>245</v>
      </c>
      <c r="H104" s="28" t="s">
        <v>246</v>
      </c>
      <c r="I104" s="30">
        <v>1694424</v>
      </c>
      <c r="J104" s="30"/>
      <c r="K104" s="30"/>
      <c r="L104" s="30"/>
      <c r="M104" s="30"/>
      <c r="N104" s="30">
        <v>1694424</v>
      </c>
      <c r="O104" s="30"/>
      <c r="P104" s="30"/>
      <c r="Q104" s="30"/>
      <c r="R104" s="30"/>
      <c r="S104" s="30"/>
      <c r="T104" s="30"/>
      <c r="U104" s="30"/>
      <c r="V104" s="30"/>
      <c r="W104" s="30"/>
    </row>
    <row r="105" spans="1:23" ht="32.85" customHeight="1">
      <c r="A105" s="28"/>
      <c r="B105" s="28"/>
      <c r="C105" s="28" t="s">
        <v>313</v>
      </c>
      <c r="D105" s="28"/>
      <c r="E105" s="28"/>
      <c r="F105" s="28"/>
      <c r="G105" s="28"/>
      <c r="H105" s="28"/>
      <c r="I105" s="30">
        <v>96000</v>
      </c>
      <c r="J105" s="30"/>
      <c r="K105" s="30"/>
      <c r="L105" s="30"/>
      <c r="M105" s="30"/>
      <c r="N105" s="30">
        <v>96000</v>
      </c>
      <c r="O105" s="30"/>
      <c r="P105" s="30"/>
      <c r="Q105" s="30"/>
      <c r="R105" s="30"/>
      <c r="S105" s="30"/>
      <c r="T105" s="30"/>
      <c r="U105" s="30"/>
      <c r="V105" s="30"/>
      <c r="W105" s="30"/>
    </row>
    <row r="106" spans="1:23" ht="32.85" customHeight="1">
      <c r="A106" s="28" t="s">
        <v>281</v>
      </c>
      <c r="B106" s="29" t="s">
        <v>314</v>
      </c>
      <c r="C106" s="28" t="s">
        <v>313</v>
      </c>
      <c r="D106" s="28" t="s">
        <v>64</v>
      </c>
      <c r="E106" s="28" t="s">
        <v>95</v>
      </c>
      <c r="F106" s="28" t="s">
        <v>286</v>
      </c>
      <c r="G106" s="28" t="s">
        <v>245</v>
      </c>
      <c r="H106" s="28" t="s">
        <v>246</v>
      </c>
      <c r="I106" s="30">
        <v>32500</v>
      </c>
      <c r="J106" s="30"/>
      <c r="K106" s="30"/>
      <c r="L106" s="30"/>
      <c r="M106" s="30"/>
      <c r="N106" s="30">
        <v>32500</v>
      </c>
      <c r="O106" s="30"/>
      <c r="P106" s="30"/>
      <c r="Q106" s="30"/>
      <c r="R106" s="30"/>
      <c r="S106" s="30"/>
      <c r="T106" s="30"/>
      <c r="U106" s="30"/>
      <c r="V106" s="30"/>
      <c r="W106" s="30"/>
    </row>
    <row r="107" spans="1:23" ht="32.85" customHeight="1">
      <c r="A107" s="28" t="s">
        <v>281</v>
      </c>
      <c r="B107" s="29" t="s">
        <v>314</v>
      </c>
      <c r="C107" s="28" t="s">
        <v>313</v>
      </c>
      <c r="D107" s="28" t="s">
        <v>64</v>
      </c>
      <c r="E107" s="28" t="s">
        <v>95</v>
      </c>
      <c r="F107" s="28" t="s">
        <v>286</v>
      </c>
      <c r="G107" s="28" t="s">
        <v>223</v>
      </c>
      <c r="H107" s="28" t="s">
        <v>224</v>
      </c>
      <c r="I107" s="30">
        <v>28500</v>
      </c>
      <c r="J107" s="30"/>
      <c r="K107" s="30"/>
      <c r="L107" s="30"/>
      <c r="M107" s="30"/>
      <c r="N107" s="30">
        <v>28500</v>
      </c>
      <c r="O107" s="30"/>
      <c r="P107" s="30"/>
      <c r="Q107" s="30"/>
      <c r="R107" s="30"/>
      <c r="S107" s="30"/>
      <c r="T107" s="30"/>
      <c r="U107" s="30"/>
      <c r="V107" s="30"/>
      <c r="W107" s="30"/>
    </row>
    <row r="108" spans="1:23" ht="32.85" customHeight="1">
      <c r="A108" s="28" t="s">
        <v>281</v>
      </c>
      <c r="B108" s="29" t="s">
        <v>314</v>
      </c>
      <c r="C108" s="28" t="s">
        <v>313</v>
      </c>
      <c r="D108" s="28" t="s">
        <v>64</v>
      </c>
      <c r="E108" s="28" t="s">
        <v>95</v>
      </c>
      <c r="F108" s="28" t="s">
        <v>286</v>
      </c>
      <c r="G108" s="28" t="s">
        <v>266</v>
      </c>
      <c r="H108" s="28" t="s">
        <v>267</v>
      </c>
      <c r="I108" s="30">
        <v>35000</v>
      </c>
      <c r="J108" s="30"/>
      <c r="K108" s="30"/>
      <c r="L108" s="30"/>
      <c r="M108" s="30"/>
      <c r="N108" s="30">
        <v>35000</v>
      </c>
      <c r="O108" s="30"/>
      <c r="P108" s="30"/>
      <c r="Q108" s="30"/>
      <c r="R108" s="30"/>
      <c r="S108" s="30"/>
      <c r="T108" s="30"/>
      <c r="U108" s="30"/>
      <c r="V108" s="30"/>
      <c r="W108" s="30"/>
    </row>
    <row r="109" spans="1:23" ht="32.85" customHeight="1">
      <c r="A109" s="28"/>
      <c r="B109" s="28"/>
      <c r="C109" s="28" t="s">
        <v>315</v>
      </c>
      <c r="D109" s="28"/>
      <c r="E109" s="28"/>
      <c r="F109" s="28"/>
      <c r="G109" s="28"/>
      <c r="H109" s="28"/>
      <c r="I109" s="30">
        <v>116299</v>
      </c>
      <c r="J109" s="30"/>
      <c r="K109" s="30"/>
      <c r="L109" s="30"/>
      <c r="M109" s="30"/>
      <c r="N109" s="30">
        <v>116299</v>
      </c>
      <c r="O109" s="30"/>
      <c r="P109" s="30"/>
      <c r="Q109" s="30"/>
      <c r="R109" s="30"/>
      <c r="S109" s="30"/>
      <c r="T109" s="30"/>
      <c r="U109" s="30"/>
      <c r="V109" s="30"/>
      <c r="W109" s="30"/>
    </row>
    <row r="110" spans="1:23" ht="32.85" customHeight="1">
      <c r="A110" s="28" t="s">
        <v>216</v>
      </c>
      <c r="B110" s="29" t="s">
        <v>316</v>
      </c>
      <c r="C110" s="28" t="s">
        <v>315</v>
      </c>
      <c r="D110" s="28" t="s">
        <v>64</v>
      </c>
      <c r="E110" s="28" t="s">
        <v>101</v>
      </c>
      <c r="F110" s="28" t="s">
        <v>222</v>
      </c>
      <c r="G110" s="28" t="s">
        <v>245</v>
      </c>
      <c r="H110" s="28" t="s">
        <v>246</v>
      </c>
      <c r="I110" s="30">
        <v>36299</v>
      </c>
      <c r="J110" s="30"/>
      <c r="K110" s="30"/>
      <c r="L110" s="30"/>
      <c r="M110" s="30"/>
      <c r="N110" s="30">
        <v>36299</v>
      </c>
      <c r="O110" s="30"/>
      <c r="P110" s="30"/>
      <c r="Q110" s="30"/>
      <c r="R110" s="30"/>
      <c r="S110" s="30"/>
      <c r="T110" s="30"/>
      <c r="U110" s="30"/>
      <c r="V110" s="30"/>
      <c r="W110" s="30"/>
    </row>
    <row r="111" spans="1:23" ht="32.85" customHeight="1">
      <c r="A111" s="28" t="s">
        <v>216</v>
      </c>
      <c r="B111" s="29" t="s">
        <v>316</v>
      </c>
      <c r="C111" s="28" t="s">
        <v>315</v>
      </c>
      <c r="D111" s="28" t="s">
        <v>64</v>
      </c>
      <c r="E111" s="28" t="s">
        <v>101</v>
      </c>
      <c r="F111" s="28" t="s">
        <v>222</v>
      </c>
      <c r="G111" s="28" t="s">
        <v>268</v>
      </c>
      <c r="H111" s="28" t="s">
        <v>269</v>
      </c>
      <c r="I111" s="30">
        <v>80000</v>
      </c>
      <c r="J111" s="30"/>
      <c r="K111" s="30"/>
      <c r="L111" s="30"/>
      <c r="M111" s="30"/>
      <c r="N111" s="30">
        <v>80000</v>
      </c>
      <c r="O111" s="30"/>
      <c r="P111" s="30"/>
      <c r="Q111" s="30"/>
      <c r="R111" s="30"/>
      <c r="S111" s="30"/>
      <c r="T111" s="30"/>
      <c r="U111" s="30"/>
      <c r="V111" s="30"/>
      <c r="W111" s="30"/>
    </row>
    <row r="112" spans="1:23" ht="32.85" customHeight="1">
      <c r="A112" s="28"/>
      <c r="B112" s="28"/>
      <c r="C112" s="28" t="s">
        <v>317</v>
      </c>
      <c r="D112" s="28"/>
      <c r="E112" s="28"/>
      <c r="F112" s="28"/>
      <c r="G112" s="28"/>
      <c r="H112" s="28"/>
      <c r="I112" s="30">
        <v>200000</v>
      </c>
      <c r="J112" s="30"/>
      <c r="K112" s="30"/>
      <c r="L112" s="30"/>
      <c r="M112" s="30"/>
      <c r="N112" s="30">
        <v>200000</v>
      </c>
      <c r="O112" s="30"/>
      <c r="P112" s="30"/>
      <c r="Q112" s="30"/>
      <c r="R112" s="30"/>
      <c r="S112" s="30"/>
      <c r="T112" s="30"/>
      <c r="U112" s="30"/>
      <c r="V112" s="30"/>
      <c r="W112" s="30"/>
    </row>
    <row r="113" spans="1:23" ht="32.85" customHeight="1">
      <c r="A113" s="28" t="s">
        <v>216</v>
      </c>
      <c r="B113" s="29" t="s">
        <v>318</v>
      </c>
      <c r="C113" s="28" t="s">
        <v>317</v>
      </c>
      <c r="D113" s="28" t="s">
        <v>64</v>
      </c>
      <c r="E113" s="28" t="s">
        <v>101</v>
      </c>
      <c r="F113" s="28" t="s">
        <v>222</v>
      </c>
      <c r="G113" s="28" t="s">
        <v>227</v>
      </c>
      <c r="H113" s="28" t="s">
        <v>228</v>
      </c>
      <c r="I113" s="30">
        <v>5000</v>
      </c>
      <c r="J113" s="30"/>
      <c r="K113" s="30"/>
      <c r="L113" s="30"/>
      <c r="M113" s="30"/>
      <c r="N113" s="30">
        <v>5000</v>
      </c>
      <c r="O113" s="30"/>
      <c r="P113" s="30"/>
      <c r="Q113" s="30"/>
      <c r="R113" s="30"/>
      <c r="S113" s="30"/>
      <c r="T113" s="30"/>
      <c r="U113" s="30"/>
      <c r="V113" s="30"/>
      <c r="W113" s="30"/>
    </row>
    <row r="114" spans="1:23" ht="32.85" customHeight="1">
      <c r="A114" s="28" t="s">
        <v>216</v>
      </c>
      <c r="B114" s="29" t="s">
        <v>318</v>
      </c>
      <c r="C114" s="28" t="s">
        <v>317</v>
      </c>
      <c r="D114" s="28" t="s">
        <v>64</v>
      </c>
      <c r="E114" s="28" t="s">
        <v>101</v>
      </c>
      <c r="F114" s="28" t="s">
        <v>222</v>
      </c>
      <c r="G114" s="28" t="s">
        <v>229</v>
      </c>
      <c r="H114" s="28" t="s">
        <v>230</v>
      </c>
      <c r="I114" s="30">
        <v>10000</v>
      </c>
      <c r="J114" s="30"/>
      <c r="K114" s="30"/>
      <c r="L114" s="30"/>
      <c r="M114" s="30"/>
      <c r="N114" s="30">
        <v>10000</v>
      </c>
      <c r="O114" s="30"/>
      <c r="P114" s="30"/>
      <c r="Q114" s="30"/>
      <c r="R114" s="30"/>
      <c r="S114" s="30"/>
      <c r="T114" s="30"/>
      <c r="U114" s="30"/>
      <c r="V114" s="30"/>
      <c r="W114" s="30"/>
    </row>
    <row r="115" spans="1:23" ht="32.85" customHeight="1">
      <c r="A115" s="28" t="s">
        <v>216</v>
      </c>
      <c r="B115" s="29" t="s">
        <v>318</v>
      </c>
      <c r="C115" s="28" t="s">
        <v>317</v>
      </c>
      <c r="D115" s="28" t="s">
        <v>64</v>
      </c>
      <c r="E115" s="28" t="s">
        <v>101</v>
      </c>
      <c r="F115" s="28" t="s">
        <v>222</v>
      </c>
      <c r="G115" s="28" t="s">
        <v>245</v>
      </c>
      <c r="H115" s="28" t="s">
        <v>246</v>
      </c>
      <c r="I115" s="30">
        <v>95400</v>
      </c>
      <c r="J115" s="30"/>
      <c r="K115" s="30"/>
      <c r="L115" s="30"/>
      <c r="M115" s="30"/>
      <c r="N115" s="30">
        <v>95400</v>
      </c>
      <c r="O115" s="30"/>
      <c r="P115" s="30"/>
      <c r="Q115" s="30"/>
      <c r="R115" s="30"/>
      <c r="S115" s="30"/>
      <c r="T115" s="30"/>
      <c r="U115" s="30"/>
      <c r="V115" s="30"/>
      <c r="W115" s="30"/>
    </row>
    <row r="116" spans="1:23" ht="32.85" customHeight="1">
      <c r="A116" s="28" t="s">
        <v>216</v>
      </c>
      <c r="B116" s="29" t="s">
        <v>318</v>
      </c>
      <c r="C116" s="28" t="s">
        <v>317</v>
      </c>
      <c r="D116" s="28" t="s">
        <v>64</v>
      </c>
      <c r="E116" s="28" t="s">
        <v>101</v>
      </c>
      <c r="F116" s="28" t="s">
        <v>222</v>
      </c>
      <c r="G116" s="28" t="s">
        <v>250</v>
      </c>
      <c r="H116" s="28" t="s">
        <v>251</v>
      </c>
      <c r="I116" s="30">
        <v>69600</v>
      </c>
      <c r="J116" s="30"/>
      <c r="K116" s="30"/>
      <c r="L116" s="30"/>
      <c r="M116" s="30"/>
      <c r="N116" s="30">
        <v>69600</v>
      </c>
      <c r="O116" s="30"/>
      <c r="P116" s="30"/>
      <c r="Q116" s="30"/>
      <c r="R116" s="30"/>
      <c r="S116" s="30"/>
      <c r="T116" s="30"/>
      <c r="U116" s="30"/>
      <c r="V116" s="30"/>
      <c r="W116" s="30"/>
    </row>
    <row r="117" spans="1:23" ht="32.85" customHeight="1">
      <c r="A117" s="28" t="s">
        <v>216</v>
      </c>
      <c r="B117" s="29" t="s">
        <v>318</v>
      </c>
      <c r="C117" s="28" t="s">
        <v>317</v>
      </c>
      <c r="D117" s="28" t="s">
        <v>64</v>
      </c>
      <c r="E117" s="28" t="s">
        <v>101</v>
      </c>
      <c r="F117" s="28" t="s">
        <v>222</v>
      </c>
      <c r="G117" s="28" t="s">
        <v>262</v>
      </c>
      <c r="H117" s="28" t="s">
        <v>263</v>
      </c>
      <c r="I117" s="30">
        <v>20000</v>
      </c>
      <c r="J117" s="30"/>
      <c r="K117" s="30"/>
      <c r="L117" s="30"/>
      <c r="M117" s="30"/>
      <c r="N117" s="30">
        <v>20000</v>
      </c>
      <c r="O117" s="30"/>
      <c r="P117" s="30"/>
      <c r="Q117" s="30"/>
      <c r="R117" s="30"/>
      <c r="S117" s="30"/>
      <c r="T117" s="30"/>
      <c r="U117" s="30"/>
      <c r="V117" s="30"/>
      <c r="W117" s="30"/>
    </row>
    <row r="118" spans="1:23" ht="32.85" customHeight="1">
      <c r="A118" s="28"/>
      <c r="B118" s="28"/>
      <c r="C118" s="28" t="s">
        <v>319</v>
      </c>
      <c r="D118" s="28"/>
      <c r="E118" s="28"/>
      <c r="F118" s="28"/>
      <c r="G118" s="28"/>
      <c r="H118" s="28"/>
      <c r="I118" s="30">
        <v>588360.24</v>
      </c>
      <c r="J118" s="30"/>
      <c r="K118" s="30"/>
      <c r="L118" s="30"/>
      <c r="M118" s="30"/>
      <c r="N118" s="30">
        <v>588360.24</v>
      </c>
      <c r="O118" s="30"/>
      <c r="P118" s="30"/>
      <c r="Q118" s="30"/>
      <c r="R118" s="30"/>
      <c r="S118" s="30"/>
      <c r="T118" s="30"/>
      <c r="U118" s="30"/>
      <c r="V118" s="30"/>
      <c r="W118" s="30"/>
    </row>
    <row r="119" spans="1:23" ht="32.85" customHeight="1">
      <c r="A119" s="28" t="s">
        <v>281</v>
      </c>
      <c r="B119" s="29" t="s">
        <v>320</v>
      </c>
      <c r="C119" s="28" t="s">
        <v>319</v>
      </c>
      <c r="D119" s="28" t="s">
        <v>64</v>
      </c>
      <c r="E119" s="28" t="s">
        <v>95</v>
      </c>
      <c r="F119" s="28" t="s">
        <v>286</v>
      </c>
      <c r="G119" s="28" t="s">
        <v>223</v>
      </c>
      <c r="H119" s="28" t="s">
        <v>224</v>
      </c>
      <c r="I119" s="30">
        <v>182755.84</v>
      </c>
      <c r="J119" s="30"/>
      <c r="K119" s="30"/>
      <c r="L119" s="30"/>
      <c r="M119" s="30"/>
      <c r="N119" s="30">
        <v>182755.84</v>
      </c>
      <c r="O119" s="30"/>
      <c r="P119" s="30"/>
      <c r="Q119" s="30"/>
      <c r="R119" s="30"/>
      <c r="S119" s="30"/>
      <c r="T119" s="30"/>
      <c r="U119" s="30"/>
      <c r="V119" s="30"/>
      <c r="W119" s="30"/>
    </row>
    <row r="120" spans="1:23" ht="32.85" customHeight="1">
      <c r="A120" s="28" t="s">
        <v>281</v>
      </c>
      <c r="B120" s="29" t="s">
        <v>320</v>
      </c>
      <c r="C120" s="28" t="s">
        <v>319</v>
      </c>
      <c r="D120" s="28" t="s">
        <v>64</v>
      </c>
      <c r="E120" s="28" t="s">
        <v>96</v>
      </c>
      <c r="F120" s="28" t="s">
        <v>283</v>
      </c>
      <c r="G120" s="28" t="s">
        <v>245</v>
      </c>
      <c r="H120" s="28" t="s">
        <v>246</v>
      </c>
      <c r="I120" s="30">
        <v>34200</v>
      </c>
      <c r="J120" s="30"/>
      <c r="K120" s="30"/>
      <c r="L120" s="30"/>
      <c r="M120" s="30"/>
      <c r="N120" s="30">
        <v>34200</v>
      </c>
      <c r="O120" s="30"/>
      <c r="P120" s="30"/>
      <c r="Q120" s="30"/>
      <c r="R120" s="30"/>
      <c r="S120" s="30"/>
      <c r="T120" s="30"/>
      <c r="U120" s="30"/>
      <c r="V120" s="30"/>
      <c r="W120" s="30"/>
    </row>
    <row r="121" spans="1:23" ht="32.85" customHeight="1">
      <c r="A121" s="28" t="s">
        <v>281</v>
      </c>
      <c r="B121" s="29" t="s">
        <v>320</v>
      </c>
      <c r="C121" s="28" t="s">
        <v>319</v>
      </c>
      <c r="D121" s="28" t="s">
        <v>64</v>
      </c>
      <c r="E121" s="28" t="s">
        <v>96</v>
      </c>
      <c r="F121" s="28" t="s">
        <v>283</v>
      </c>
      <c r="G121" s="28" t="s">
        <v>250</v>
      </c>
      <c r="H121" s="28" t="s">
        <v>251</v>
      </c>
      <c r="I121" s="30">
        <v>118404.4</v>
      </c>
      <c r="J121" s="30"/>
      <c r="K121" s="30"/>
      <c r="L121" s="30"/>
      <c r="M121" s="30"/>
      <c r="N121" s="30">
        <v>118404.4</v>
      </c>
      <c r="O121" s="30"/>
      <c r="P121" s="30"/>
      <c r="Q121" s="30"/>
      <c r="R121" s="30"/>
      <c r="S121" s="30"/>
      <c r="T121" s="30"/>
      <c r="U121" s="30"/>
      <c r="V121" s="30"/>
      <c r="W121" s="30"/>
    </row>
    <row r="122" spans="1:23" ht="32.85" customHeight="1">
      <c r="A122" s="28" t="s">
        <v>281</v>
      </c>
      <c r="B122" s="29" t="s">
        <v>320</v>
      </c>
      <c r="C122" s="28" t="s">
        <v>319</v>
      </c>
      <c r="D122" s="28" t="s">
        <v>64</v>
      </c>
      <c r="E122" s="28" t="s">
        <v>96</v>
      </c>
      <c r="F122" s="28" t="s">
        <v>283</v>
      </c>
      <c r="G122" s="28" t="s">
        <v>262</v>
      </c>
      <c r="H122" s="28" t="s">
        <v>263</v>
      </c>
      <c r="I122" s="30">
        <v>59000</v>
      </c>
      <c r="J122" s="30"/>
      <c r="K122" s="30"/>
      <c r="L122" s="30"/>
      <c r="M122" s="30"/>
      <c r="N122" s="30">
        <v>59000</v>
      </c>
      <c r="O122" s="30"/>
      <c r="P122" s="30"/>
      <c r="Q122" s="30"/>
      <c r="R122" s="30"/>
      <c r="S122" s="30"/>
      <c r="T122" s="30"/>
      <c r="U122" s="30"/>
      <c r="V122" s="30"/>
      <c r="W122" s="30"/>
    </row>
    <row r="123" spans="1:23" ht="32.85" customHeight="1">
      <c r="A123" s="28" t="s">
        <v>281</v>
      </c>
      <c r="B123" s="29" t="s">
        <v>320</v>
      </c>
      <c r="C123" s="28" t="s">
        <v>319</v>
      </c>
      <c r="D123" s="28" t="s">
        <v>64</v>
      </c>
      <c r="E123" s="28" t="s">
        <v>96</v>
      </c>
      <c r="F123" s="28" t="s">
        <v>283</v>
      </c>
      <c r="G123" s="28" t="s">
        <v>266</v>
      </c>
      <c r="H123" s="28" t="s">
        <v>267</v>
      </c>
      <c r="I123" s="30">
        <v>194000</v>
      </c>
      <c r="J123" s="30"/>
      <c r="K123" s="30"/>
      <c r="L123" s="30"/>
      <c r="M123" s="30"/>
      <c r="N123" s="30">
        <v>194000</v>
      </c>
      <c r="O123" s="30"/>
      <c r="P123" s="30"/>
      <c r="Q123" s="30"/>
      <c r="R123" s="30"/>
      <c r="S123" s="30"/>
      <c r="T123" s="30"/>
      <c r="U123" s="30"/>
      <c r="V123" s="30"/>
      <c r="W123" s="30"/>
    </row>
    <row r="124" spans="1:23" ht="32.85" customHeight="1">
      <c r="A124" s="28"/>
      <c r="B124" s="28"/>
      <c r="C124" s="28" t="s">
        <v>321</v>
      </c>
      <c r="D124" s="28"/>
      <c r="E124" s="28"/>
      <c r="F124" s="28"/>
      <c r="G124" s="28"/>
      <c r="H124" s="28"/>
      <c r="I124" s="30">
        <v>400000</v>
      </c>
      <c r="J124" s="30"/>
      <c r="K124" s="30"/>
      <c r="L124" s="30"/>
      <c r="M124" s="30"/>
      <c r="N124" s="30">
        <v>400000</v>
      </c>
      <c r="O124" s="30"/>
      <c r="P124" s="30"/>
      <c r="Q124" s="30"/>
      <c r="R124" s="30"/>
      <c r="S124" s="30"/>
      <c r="T124" s="30"/>
      <c r="U124" s="30"/>
      <c r="V124" s="30"/>
      <c r="W124" s="30"/>
    </row>
    <row r="125" spans="1:23" ht="32.85" customHeight="1">
      <c r="A125" s="28" t="s">
        <v>278</v>
      </c>
      <c r="B125" s="29" t="s">
        <v>322</v>
      </c>
      <c r="C125" s="28" t="s">
        <v>321</v>
      </c>
      <c r="D125" s="28" t="s">
        <v>64</v>
      </c>
      <c r="E125" s="28" t="s">
        <v>101</v>
      </c>
      <c r="F125" s="28" t="s">
        <v>222</v>
      </c>
      <c r="G125" s="28" t="s">
        <v>245</v>
      </c>
      <c r="H125" s="28" t="s">
        <v>246</v>
      </c>
      <c r="I125" s="30">
        <v>92000</v>
      </c>
      <c r="J125" s="30"/>
      <c r="K125" s="30"/>
      <c r="L125" s="30"/>
      <c r="M125" s="30"/>
      <c r="N125" s="30">
        <v>92000</v>
      </c>
      <c r="O125" s="30"/>
      <c r="P125" s="30"/>
      <c r="Q125" s="30"/>
      <c r="R125" s="30"/>
      <c r="S125" s="30"/>
      <c r="T125" s="30"/>
      <c r="U125" s="30"/>
      <c r="V125" s="30"/>
      <c r="W125" s="30"/>
    </row>
    <row r="126" spans="1:23" ht="32.85" customHeight="1">
      <c r="A126" s="28" t="s">
        <v>278</v>
      </c>
      <c r="B126" s="29" t="s">
        <v>322</v>
      </c>
      <c r="C126" s="28" t="s">
        <v>321</v>
      </c>
      <c r="D126" s="28" t="s">
        <v>64</v>
      </c>
      <c r="E126" s="28" t="s">
        <v>101</v>
      </c>
      <c r="F126" s="28" t="s">
        <v>222</v>
      </c>
      <c r="G126" s="28" t="s">
        <v>250</v>
      </c>
      <c r="H126" s="28" t="s">
        <v>251</v>
      </c>
      <c r="I126" s="30">
        <v>20000</v>
      </c>
      <c r="J126" s="30"/>
      <c r="K126" s="30"/>
      <c r="L126" s="30"/>
      <c r="M126" s="30"/>
      <c r="N126" s="30">
        <v>20000</v>
      </c>
      <c r="O126" s="30"/>
      <c r="P126" s="30"/>
      <c r="Q126" s="30"/>
      <c r="R126" s="30"/>
      <c r="S126" s="30"/>
      <c r="T126" s="30"/>
      <c r="U126" s="30"/>
      <c r="V126" s="30"/>
      <c r="W126" s="30"/>
    </row>
    <row r="127" spans="1:23" ht="32.85" customHeight="1">
      <c r="A127" s="28" t="s">
        <v>278</v>
      </c>
      <c r="B127" s="29" t="s">
        <v>322</v>
      </c>
      <c r="C127" s="28" t="s">
        <v>321</v>
      </c>
      <c r="D127" s="28" t="s">
        <v>64</v>
      </c>
      <c r="E127" s="28" t="s">
        <v>101</v>
      </c>
      <c r="F127" s="28" t="s">
        <v>222</v>
      </c>
      <c r="G127" s="28" t="s">
        <v>252</v>
      </c>
      <c r="H127" s="28" t="s">
        <v>253</v>
      </c>
      <c r="I127" s="30">
        <v>268000</v>
      </c>
      <c r="J127" s="30"/>
      <c r="K127" s="30"/>
      <c r="L127" s="30"/>
      <c r="M127" s="30"/>
      <c r="N127" s="30">
        <v>268000</v>
      </c>
      <c r="O127" s="30"/>
      <c r="P127" s="30"/>
      <c r="Q127" s="30"/>
      <c r="R127" s="30"/>
      <c r="S127" s="30"/>
      <c r="T127" s="30"/>
      <c r="U127" s="30"/>
      <c r="V127" s="30"/>
      <c r="W127" s="30"/>
    </row>
    <row r="128" spans="1:23" ht="32.85" customHeight="1">
      <c r="A128" s="28" t="s">
        <v>278</v>
      </c>
      <c r="B128" s="29" t="s">
        <v>322</v>
      </c>
      <c r="C128" s="28" t="s">
        <v>321</v>
      </c>
      <c r="D128" s="28" t="s">
        <v>64</v>
      </c>
      <c r="E128" s="28" t="s">
        <v>101</v>
      </c>
      <c r="F128" s="28" t="s">
        <v>222</v>
      </c>
      <c r="G128" s="28" t="s">
        <v>262</v>
      </c>
      <c r="H128" s="28" t="s">
        <v>263</v>
      </c>
      <c r="I128" s="30">
        <v>20000</v>
      </c>
      <c r="J128" s="30"/>
      <c r="K128" s="30"/>
      <c r="L128" s="30"/>
      <c r="M128" s="30"/>
      <c r="N128" s="30">
        <v>20000</v>
      </c>
      <c r="O128" s="30"/>
      <c r="P128" s="30"/>
      <c r="Q128" s="30"/>
      <c r="R128" s="30"/>
      <c r="S128" s="30"/>
      <c r="T128" s="30"/>
      <c r="U128" s="30"/>
      <c r="V128" s="30"/>
      <c r="W128" s="30"/>
    </row>
    <row r="129" spans="1:23" ht="32.85" customHeight="1">
      <c r="A129" s="28"/>
      <c r="B129" s="28"/>
      <c r="C129" s="28" t="s">
        <v>323</v>
      </c>
      <c r="D129" s="28"/>
      <c r="E129" s="28"/>
      <c r="F129" s="28"/>
      <c r="G129" s="28"/>
      <c r="H129" s="28"/>
      <c r="I129" s="30">
        <v>314900</v>
      </c>
      <c r="J129" s="30"/>
      <c r="K129" s="30"/>
      <c r="L129" s="30"/>
      <c r="M129" s="30"/>
      <c r="N129" s="30">
        <v>314900</v>
      </c>
      <c r="O129" s="30"/>
      <c r="P129" s="30"/>
      <c r="Q129" s="30"/>
      <c r="R129" s="30"/>
      <c r="S129" s="30"/>
      <c r="T129" s="30"/>
      <c r="U129" s="30"/>
      <c r="V129" s="30"/>
      <c r="W129" s="30"/>
    </row>
    <row r="130" spans="1:23" ht="32.85" customHeight="1">
      <c r="A130" s="28" t="s">
        <v>278</v>
      </c>
      <c r="B130" s="29" t="s">
        <v>324</v>
      </c>
      <c r="C130" s="28" t="s">
        <v>323</v>
      </c>
      <c r="D130" s="28" t="s">
        <v>64</v>
      </c>
      <c r="E130" s="28" t="s">
        <v>101</v>
      </c>
      <c r="F130" s="28" t="s">
        <v>222</v>
      </c>
      <c r="G130" s="28" t="s">
        <v>223</v>
      </c>
      <c r="H130" s="28" t="s">
        <v>224</v>
      </c>
      <c r="I130" s="30">
        <v>288800</v>
      </c>
      <c r="J130" s="30"/>
      <c r="K130" s="30"/>
      <c r="L130" s="30"/>
      <c r="M130" s="30"/>
      <c r="N130" s="30">
        <v>288800</v>
      </c>
      <c r="O130" s="30"/>
      <c r="P130" s="30"/>
      <c r="Q130" s="30"/>
      <c r="R130" s="30"/>
      <c r="S130" s="30"/>
      <c r="T130" s="30"/>
      <c r="U130" s="30"/>
      <c r="V130" s="30"/>
      <c r="W130" s="30"/>
    </row>
    <row r="131" spans="1:23" ht="32.85" customHeight="1">
      <c r="A131" s="28" t="s">
        <v>278</v>
      </c>
      <c r="B131" s="29" t="s">
        <v>324</v>
      </c>
      <c r="C131" s="28" t="s">
        <v>323</v>
      </c>
      <c r="D131" s="28" t="s">
        <v>64</v>
      </c>
      <c r="E131" s="28" t="s">
        <v>101</v>
      </c>
      <c r="F131" s="28" t="s">
        <v>222</v>
      </c>
      <c r="G131" s="28" t="s">
        <v>250</v>
      </c>
      <c r="H131" s="28" t="s">
        <v>251</v>
      </c>
      <c r="I131" s="30">
        <v>26100</v>
      </c>
      <c r="J131" s="30"/>
      <c r="K131" s="30"/>
      <c r="L131" s="30"/>
      <c r="M131" s="30"/>
      <c r="N131" s="30">
        <v>26100</v>
      </c>
      <c r="O131" s="30"/>
      <c r="P131" s="30"/>
      <c r="Q131" s="30"/>
      <c r="R131" s="30"/>
      <c r="S131" s="30"/>
      <c r="T131" s="30"/>
      <c r="U131" s="30"/>
      <c r="V131" s="30"/>
      <c r="W131" s="30"/>
    </row>
    <row r="132" spans="1:23" ht="32.85" customHeight="1">
      <c r="A132" s="28"/>
      <c r="B132" s="28"/>
      <c r="C132" s="28" t="s">
        <v>325</v>
      </c>
      <c r="D132" s="28"/>
      <c r="E132" s="28"/>
      <c r="F132" s="28"/>
      <c r="G132" s="28"/>
      <c r="H132" s="28"/>
      <c r="I132" s="30">
        <v>1700000</v>
      </c>
      <c r="J132" s="30">
        <v>1700000</v>
      </c>
      <c r="K132" s="30">
        <v>1700000</v>
      </c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</row>
    <row r="133" spans="1:23" ht="32.85" customHeight="1">
      <c r="A133" s="28" t="s">
        <v>278</v>
      </c>
      <c r="B133" s="29" t="s">
        <v>326</v>
      </c>
      <c r="C133" s="28" t="s">
        <v>325</v>
      </c>
      <c r="D133" s="28" t="s">
        <v>64</v>
      </c>
      <c r="E133" s="28" t="s">
        <v>80</v>
      </c>
      <c r="F133" s="28" t="s">
        <v>327</v>
      </c>
      <c r="G133" s="28" t="s">
        <v>239</v>
      </c>
      <c r="H133" s="28" t="s">
        <v>240</v>
      </c>
      <c r="I133" s="30">
        <v>50000</v>
      </c>
      <c r="J133" s="30">
        <v>50000</v>
      </c>
      <c r="K133" s="30">
        <v>50000</v>
      </c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</row>
    <row r="134" spans="1:23" ht="32.85" customHeight="1">
      <c r="A134" s="28" t="s">
        <v>278</v>
      </c>
      <c r="B134" s="29" t="s">
        <v>326</v>
      </c>
      <c r="C134" s="28" t="s">
        <v>325</v>
      </c>
      <c r="D134" s="28" t="s">
        <v>64</v>
      </c>
      <c r="E134" s="28" t="s">
        <v>80</v>
      </c>
      <c r="F134" s="28" t="s">
        <v>327</v>
      </c>
      <c r="G134" s="28" t="s">
        <v>245</v>
      </c>
      <c r="H134" s="28" t="s">
        <v>246</v>
      </c>
      <c r="I134" s="30">
        <v>540000</v>
      </c>
      <c r="J134" s="30">
        <v>540000</v>
      </c>
      <c r="K134" s="30">
        <v>540000</v>
      </c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</row>
    <row r="135" spans="1:23" ht="32.85" customHeight="1">
      <c r="A135" s="28" t="s">
        <v>278</v>
      </c>
      <c r="B135" s="29" t="s">
        <v>326</v>
      </c>
      <c r="C135" s="28" t="s">
        <v>325</v>
      </c>
      <c r="D135" s="28" t="s">
        <v>64</v>
      </c>
      <c r="E135" s="28" t="s">
        <v>80</v>
      </c>
      <c r="F135" s="28" t="s">
        <v>327</v>
      </c>
      <c r="G135" s="28" t="s">
        <v>250</v>
      </c>
      <c r="H135" s="28" t="s">
        <v>251</v>
      </c>
      <c r="I135" s="30">
        <v>180000</v>
      </c>
      <c r="J135" s="30">
        <v>180000</v>
      </c>
      <c r="K135" s="30">
        <v>180000</v>
      </c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</row>
    <row r="136" spans="1:23" ht="32.85" customHeight="1">
      <c r="A136" s="28" t="s">
        <v>278</v>
      </c>
      <c r="B136" s="29" t="s">
        <v>326</v>
      </c>
      <c r="C136" s="28" t="s">
        <v>325</v>
      </c>
      <c r="D136" s="28" t="s">
        <v>64</v>
      </c>
      <c r="E136" s="28" t="s">
        <v>80</v>
      </c>
      <c r="F136" s="28" t="s">
        <v>327</v>
      </c>
      <c r="G136" s="28" t="s">
        <v>252</v>
      </c>
      <c r="H136" s="28" t="s">
        <v>253</v>
      </c>
      <c r="I136" s="30">
        <v>100000</v>
      </c>
      <c r="J136" s="30">
        <v>100000</v>
      </c>
      <c r="K136" s="30">
        <v>100000</v>
      </c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</row>
    <row r="137" spans="1:23" ht="32.85" customHeight="1">
      <c r="A137" s="28" t="s">
        <v>278</v>
      </c>
      <c r="B137" s="29" t="s">
        <v>326</v>
      </c>
      <c r="C137" s="28" t="s">
        <v>325</v>
      </c>
      <c r="D137" s="28" t="s">
        <v>64</v>
      </c>
      <c r="E137" s="28" t="s">
        <v>80</v>
      </c>
      <c r="F137" s="28" t="s">
        <v>327</v>
      </c>
      <c r="G137" s="28" t="s">
        <v>266</v>
      </c>
      <c r="H137" s="28" t="s">
        <v>267</v>
      </c>
      <c r="I137" s="30">
        <v>830000</v>
      </c>
      <c r="J137" s="30">
        <v>830000</v>
      </c>
      <c r="K137" s="30">
        <v>830000</v>
      </c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</row>
    <row r="138" spans="1:23" ht="18.75" customHeight="1">
      <c r="A138" s="109" t="s">
        <v>328</v>
      </c>
      <c r="B138" s="110"/>
      <c r="C138" s="110"/>
      <c r="D138" s="110"/>
      <c r="E138" s="110"/>
      <c r="F138" s="110"/>
      <c r="G138" s="110"/>
      <c r="H138" s="111"/>
      <c r="I138" s="30">
        <v>915110325.58000004</v>
      </c>
      <c r="J138" s="30">
        <v>1700000</v>
      </c>
      <c r="K138" s="30">
        <v>1700000</v>
      </c>
      <c r="L138" s="30"/>
      <c r="M138" s="30"/>
      <c r="N138" s="30">
        <v>27464402.579999998</v>
      </c>
      <c r="O138" s="30"/>
      <c r="P138" s="30"/>
      <c r="Q138" s="30"/>
      <c r="R138" s="30">
        <v>885945923</v>
      </c>
      <c r="S138" s="30">
        <v>885945923</v>
      </c>
      <c r="T138" s="30"/>
      <c r="U138" s="30"/>
      <c r="V138" s="30"/>
      <c r="W138" s="30"/>
    </row>
  </sheetData>
  <mergeCells count="28">
    <mergeCell ref="A2:W2"/>
    <mergeCell ref="F4:F6"/>
    <mergeCell ref="A4:A6"/>
    <mergeCell ref="C4:C6"/>
    <mergeCell ref="M5:M6"/>
    <mergeCell ref="J4:M4"/>
    <mergeCell ref="D4:D6"/>
    <mergeCell ref="G4:G6"/>
    <mergeCell ref="H4:H6"/>
    <mergeCell ref="I4:I6"/>
    <mergeCell ref="L5:L6"/>
    <mergeCell ref="N4:P4"/>
    <mergeCell ref="N5:N6"/>
    <mergeCell ref="O5:O6"/>
    <mergeCell ref="E4:E6"/>
    <mergeCell ref="Q4:Q6"/>
    <mergeCell ref="B4:B6"/>
    <mergeCell ref="J5:K5"/>
    <mergeCell ref="A3:I3"/>
    <mergeCell ref="A138:H138"/>
    <mergeCell ref="U5:U6"/>
    <mergeCell ref="R4:W4"/>
    <mergeCell ref="R5:R6"/>
    <mergeCell ref="S5:S6"/>
    <mergeCell ref="T5:T6"/>
    <mergeCell ref="V5:V6"/>
    <mergeCell ref="W5:W6"/>
    <mergeCell ref="P5:P6"/>
  </mergeCells>
  <phoneticPr fontId="22" type="noConversion"/>
  <pageMargins left="0.70866141732283472" right="0.70866141732283472" top="0.74803149606299213" bottom="0.74803149606299213" header="0.31496062992125984" footer="0.31496062992125984"/>
  <pageSetup paperSize="8" scale="55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J19"/>
  <sheetViews>
    <sheetView showZeros="0" workbookViewId="0">
      <selection activeCell="B6" sqref="B6"/>
    </sheetView>
  </sheetViews>
  <sheetFormatPr defaultColWidth="9.125" defaultRowHeight="12" customHeight="1"/>
  <cols>
    <col min="1" max="1" width="34.25" customWidth="1"/>
    <col min="2" max="2" width="29" customWidth="1"/>
    <col min="3" max="3" width="17.125" customWidth="1"/>
    <col min="4" max="4" width="21" customWidth="1"/>
    <col min="5" max="5" width="23.625" customWidth="1"/>
    <col min="6" max="6" width="11.25" customWidth="1"/>
    <col min="7" max="7" width="10.375" customWidth="1"/>
    <col min="8" max="8" width="9.375" customWidth="1"/>
    <col min="9" max="9" width="13.375" customWidth="1"/>
    <col min="10" max="10" width="27.5" customWidth="1"/>
  </cols>
  <sheetData>
    <row r="1" spans="1:10" ht="12" customHeight="1">
      <c r="J1" s="31" t="s">
        <v>329</v>
      </c>
    </row>
    <row r="2" spans="1:10" ht="28.5" customHeight="1">
      <c r="A2" s="121" t="s">
        <v>330</v>
      </c>
      <c r="B2" s="118"/>
      <c r="C2" s="118"/>
      <c r="D2" s="118"/>
      <c r="E2" s="118"/>
      <c r="F2" s="122"/>
      <c r="G2" s="118"/>
      <c r="H2" s="122"/>
      <c r="I2" s="122"/>
      <c r="J2" s="118"/>
    </row>
    <row r="3" spans="1:10" ht="15" customHeight="1">
      <c r="A3" s="106" t="str">
        <f>"单位名称："&amp;"玉溪市人民医院"</f>
        <v>单位名称：玉溪市人民医院</v>
      </c>
      <c r="B3" s="123"/>
      <c r="C3" s="123"/>
      <c r="D3" s="123"/>
      <c r="E3" s="123"/>
      <c r="F3" s="123"/>
      <c r="G3" s="123"/>
      <c r="H3" s="123"/>
    </row>
    <row r="4" spans="1:10" ht="14.25" customHeight="1">
      <c r="A4" s="32" t="s">
        <v>331</v>
      </c>
      <c r="B4" s="32" t="s">
        <v>332</v>
      </c>
      <c r="C4" s="32" t="s">
        <v>333</v>
      </c>
      <c r="D4" s="32" t="s">
        <v>334</v>
      </c>
      <c r="E4" s="32" t="s">
        <v>335</v>
      </c>
      <c r="F4" s="33" t="s">
        <v>336</v>
      </c>
      <c r="G4" s="32" t="s">
        <v>337</v>
      </c>
      <c r="H4" s="33" t="s">
        <v>338</v>
      </c>
      <c r="I4" s="33" t="s">
        <v>339</v>
      </c>
      <c r="J4" s="32" t="s">
        <v>340</v>
      </c>
    </row>
    <row r="5" spans="1:10" ht="14.25" customHeight="1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3">
        <v>6</v>
      </c>
      <c r="G5" s="32">
        <v>7</v>
      </c>
      <c r="H5" s="33">
        <v>8</v>
      </c>
      <c r="I5" s="33">
        <v>9</v>
      </c>
      <c r="J5" s="32">
        <v>10</v>
      </c>
    </row>
    <row r="6" spans="1:10" ht="15" customHeight="1">
      <c r="A6" s="28" t="s">
        <v>64</v>
      </c>
      <c r="B6" s="34"/>
      <c r="C6" s="34"/>
      <c r="D6" s="34"/>
      <c r="E6" s="35"/>
      <c r="F6" s="36"/>
      <c r="G6" s="35"/>
      <c r="H6" s="36"/>
      <c r="I6" s="36"/>
      <c r="J6" s="35"/>
    </row>
    <row r="7" spans="1:10" ht="33.75" customHeight="1">
      <c r="A7" s="124" t="s">
        <v>325</v>
      </c>
      <c r="B7" s="124" t="s">
        <v>341</v>
      </c>
      <c r="C7" s="28" t="s">
        <v>342</v>
      </c>
      <c r="D7" s="28" t="s">
        <v>343</v>
      </c>
      <c r="E7" s="28" t="s">
        <v>344</v>
      </c>
      <c r="F7" s="28" t="s">
        <v>345</v>
      </c>
      <c r="G7" s="37" t="s">
        <v>47</v>
      </c>
      <c r="H7" s="28" t="s">
        <v>346</v>
      </c>
      <c r="I7" s="28" t="s">
        <v>347</v>
      </c>
      <c r="J7" s="28" t="s">
        <v>348</v>
      </c>
    </row>
    <row r="8" spans="1:10" ht="33.75" customHeight="1">
      <c r="A8" s="124" t="s">
        <v>325</v>
      </c>
      <c r="B8" s="124" t="s">
        <v>341</v>
      </c>
      <c r="C8" s="28" t="s">
        <v>342</v>
      </c>
      <c r="D8" s="28" t="s">
        <v>343</v>
      </c>
      <c r="E8" s="28" t="s">
        <v>349</v>
      </c>
      <c r="F8" s="28" t="s">
        <v>345</v>
      </c>
      <c r="G8" s="37" t="s">
        <v>350</v>
      </c>
      <c r="H8" s="28" t="s">
        <v>351</v>
      </c>
      <c r="I8" s="28" t="s">
        <v>347</v>
      </c>
      <c r="J8" s="28" t="s">
        <v>352</v>
      </c>
    </row>
    <row r="9" spans="1:10" ht="33.75" customHeight="1">
      <c r="A9" s="124" t="s">
        <v>325</v>
      </c>
      <c r="B9" s="124" t="s">
        <v>341</v>
      </c>
      <c r="C9" s="28" t="s">
        <v>342</v>
      </c>
      <c r="D9" s="28" t="s">
        <v>343</v>
      </c>
      <c r="E9" s="28" t="s">
        <v>353</v>
      </c>
      <c r="F9" s="28" t="s">
        <v>345</v>
      </c>
      <c r="G9" s="37" t="s">
        <v>57</v>
      </c>
      <c r="H9" s="28" t="s">
        <v>346</v>
      </c>
      <c r="I9" s="28" t="s">
        <v>347</v>
      </c>
      <c r="J9" s="28" t="s">
        <v>354</v>
      </c>
    </row>
    <row r="10" spans="1:10" ht="33.75" customHeight="1">
      <c r="A10" s="124" t="s">
        <v>325</v>
      </c>
      <c r="B10" s="124" t="s">
        <v>341</v>
      </c>
      <c r="C10" s="28" t="s">
        <v>342</v>
      </c>
      <c r="D10" s="28" t="s">
        <v>355</v>
      </c>
      <c r="E10" s="28" t="s">
        <v>356</v>
      </c>
      <c r="F10" s="28" t="s">
        <v>345</v>
      </c>
      <c r="G10" s="37" t="s">
        <v>357</v>
      </c>
      <c r="H10" s="28" t="s">
        <v>358</v>
      </c>
      <c r="I10" s="28" t="s">
        <v>347</v>
      </c>
      <c r="J10" s="28" t="s">
        <v>359</v>
      </c>
    </row>
    <row r="11" spans="1:10" ht="33.75" customHeight="1">
      <c r="A11" s="124" t="s">
        <v>325</v>
      </c>
      <c r="B11" s="124" t="s">
        <v>341</v>
      </c>
      <c r="C11" s="28" t="s">
        <v>342</v>
      </c>
      <c r="D11" s="28" t="s">
        <v>355</v>
      </c>
      <c r="E11" s="28" t="s">
        <v>360</v>
      </c>
      <c r="F11" s="28" t="s">
        <v>345</v>
      </c>
      <c r="G11" s="37" t="s">
        <v>357</v>
      </c>
      <c r="H11" s="28" t="s">
        <v>358</v>
      </c>
      <c r="I11" s="28" t="s">
        <v>347</v>
      </c>
      <c r="J11" s="28" t="s">
        <v>361</v>
      </c>
    </row>
    <row r="12" spans="1:10" ht="33.75" customHeight="1">
      <c r="A12" s="124" t="s">
        <v>325</v>
      </c>
      <c r="B12" s="124" t="s">
        <v>341</v>
      </c>
      <c r="C12" s="28" t="s">
        <v>342</v>
      </c>
      <c r="D12" s="28" t="s">
        <v>362</v>
      </c>
      <c r="E12" s="28" t="s">
        <v>363</v>
      </c>
      <c r="F12" s="28" t="s">
        <v>364</v>
      </c>
      <c r="G12" s="37" t="s">
        <v>365</v>
      </c>
      <c r="H12" s="28" t="s">
        <v>358</v>
      </c>
      <c r="I12" s="28" t="s">
        <v>347</v>
      </c>
      <c r="J12" s="28" t="s">
        <v>366</v>
      </c>
    </row>
    <row r="13" spans="1:10" ht="33.75" customHeight="1">
      <c r="A13" s="124" t="s">
        <v>325</v>
      </c>
      <c r="B13" s="124" t="s">
        <v>341</v>
      </c>
      <c r="C13" s="28" t="s">
        <v>367</v>
      </c>
      <c r="D13" s="28" t="s">
        <v>368</v>
      </c>
      <c r="E13" s="28" t="s">
        <v>369</v>
      </c>
      <c r="F13" s="28" t="s">
        <v>364</v>
      </c>
      <c r="G13" s="37" t="s">
        <v>370</v>
      </c>
      <c r="H13" s="28" t="s">
        <v>358</v>
      </c>
      <c r="I13" s="28" t="s">
        <v>371</v>
      </c>
      <c r="J13" s="28" t="s">
        <v>372</v>
      </c>
    </row>
    <row r="14" spans="1:10" ht="33.75" customHeight="1">
      <c r="A14" s="124" t="s">
        <v>325</v>
      </c>
      <c r="B14" s="124" t="s">
        <v>341</v>
      </c>
      <c r="C14" s="28" t="s">
        <v>373</v>
      </c>
      <c r="D14" s="28" t="s">
        <v>374</v>
      </c>
      <c r="E14" s="28" t="s">
        <v>375</v>
      </c>
      <c r="F14" s="28" t="s">
        <v>376</v>
      </c>
      <c r="G14" s="37" t="s">
        <v>377</v>
      </c>
      <c r="H14" s="28" t="s">
        <v>358</v>
      </c>
      <c r="I14" s="28" t="s">
        <v>347</v>
      </c>
      <c r="J14" s="28" t="s">
        <v>378</v>
      </c>
    </row>
    <row r="15" spans="1:10" ht="33.75" customHeight="1">
      <c r="A15" s="124" t="s">
        <v>225</v>
      </c>
      <c r="B15" s="124" t="s">
        <v>379</v>
      </c>
      <c r="C15" s="28" t="s">
        <v>342</v>
      </c>
      <c r="D15" s="28" t="s">
        <v>343</v>
      </c>
      <c r="E15" s="28" t="s">
        <v>380</v>
      </c>
      <c r="F15" s="28" t="s">
        <v>345</v>
      </c>
      <c r="G15" s="37" t="s">
        <v>381</v>
      </c>
      <c r="H15" s="28" t="s">
        <v>382</v>
      </c>
      <c r="I15" s="28" t="s">
        <v>347</v>
      </c>
      <c r="J15" s="28" t="s">
        <v>383</v>
      </c>
    </row>
    <row r="16" spans="1:10" ht="33.75" customHeight="1">
      <c r="A16" s="124" t="s">
        <v>225</v>
      </c>
      <c r="B16" s="124" t="s">
        <v>379</v>
      </c>
      <c r="C16" s="28" t="s">
        <v>342</v>
      </c>
      <c r="D16" s="28" t="s">
        <v>343</v>
      </c>
      <c r="E16" s="28" t="s">
        <v>384</v>
      </c>
      <c r="F16" s="28" t="s">
        <v>345</v>
      </c>
      <c r="G16" s="37" t="s">
        <v>385</v>
      </c>
      <c r="H16" s="28" t="s">
        <v>382</v>
      </c>
      <c r="I16" s="28" t="s">
        <v>347</v>
      </c>
      <c r="J16" s="28" t="s">
        <v>386</v>
      </c>
    </row>
    <row r="17" spans="1:10" ht="33.75" customHeight="1">
      <c r="A17" s="124" t="s">
        <v>225</v>
      </c>
      <c r="B17" s="124" t="s">
        <v>379</v>
      </c>
      <c r="C17" s="28" t="s">
        <v>342</v>
      </c>
      <c r="D17" s="28" t="s">
        <v>355</v>
      </c>
      <c r="E17" s="28" t="s">
        <v>387</v>
      </c>
      <c r="F17" s="28" t="s">
        <v>388</v>
      </c>
      <c r="G17" s="37" t="s">
        <v>389</v>
      </c>
      <c r="H17" s="28" t="s">
        <v>358</v>
      </c>
      <c r="I17" s="28" t="s">
        <v>347</v>
      </c>
      <c r="J17" s="28" t="s">
        <v>390</v>
      </c>
    </row>
    <row r="18" spans="1:10" ht="33.75" customHeight="1">
      <c r="A18" s="124" t="s">
        <v>225</v>
      </c>
      <c r="B18" s="124" t="s">
        <v>379</v>
      </c>
      <c r="C18" s="28" t="s">
        <v>367</v>
      </c>
      <c r="D18" s="28" t="s">
        <v>391</v>
      </c>
      <c r="E18" s="28" t="s">
        <v>392</v>
      </c>
      <c r="F18" s="28" t="s">
        <v>376</v>
      </c>
      <c r="G18" s="37" t="s">
        <v>393</v>
      </c>
      <c r="H18" s="28" t="s">
        <v>394</v>
      </c>
      <c r="I18" s="28" t="s">
        <v>347</v>
      </c>
      <c r="J18" s="28" t="s">
        <v>395</v>
      </c>
    </row>
    <row r="19" spans="1:10" ht="33.75" customHeight="1">
      <c r="A19" s="124" t="s">
        <v>225</v>
      </c>
      <c r="B19" s="124" t="s">
        <v>379</v>
      </c>
      <c r="C19" s="28" t="s">
        <v>373</v>
      </c>
      <c r="D19" s="28" t="s">
        <v>374</v>
      </c>
      <c r="E19" s="28" t="s">
        <v>375</v>
      </c>
      <c r="F19" s="28" t="s">
        <v>345</v>
      </c>
      <c r="G19" s="37" t="s">
        <v>396</v>
      </c>
      <c r="H19" s="28" t="s">
        <v>358</v>
      </c>
      <c r="I19" s="28" t="s">
        <v>347</v>
      </c>
      <c r="J19" s="28" t="s">
        <v>375</v>
      </c>
    </row>
  </sheetData>
  <mergeCells count="6">
    <mergeCell ref="A2:J2"/>
    <mergeCell ref="A3:H3"/>
    <mergeCell ref="A7:A14"/>
    <mergeCell ref="B7:B14"/>
    <mergeCell ref="A15:A19"/>
    <mergeCell ref="B15:B19"/>
  </mergeCells>
  <phoneticPr fontId="22" type="noConversion"/>
  <pageMargins left="0.51181102362204722" right="0.51181102362204722" top="0.55118110236220474" bottom="0.74803149606299213" header="0.31496062992125984" footer="0.31496062992125984"/>
  <pageSetup paperSize="9" scale="70" fitToHeight="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19</vt:i4>
      </vt:variant>
    </vt:vector>
  </HeadingPairs>
  <TitlesOfParts>
    <vt:vector size="36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  <vt:lpstr>'部门财务收支预算总表01-1'!Print_Area</vt:lpstr>
      <vt:lpstr>'部门财政拨款收支预算总表02-1'!Print_Area</vt:lpstr>
      <vt:lpstr>部门基本支出预算表04!Print_Area</vt:lpstr>
      <vt:lpstr>'部门收入预算表01-2'!Print_Area</vt:lpstr>
      <vt:lpstr>'部门项目支出绩效目标表05-2'!Print_Area</vt:lpstr>
      <vt:lpstr>'部门项目支出预算表05-1'!Print_Area</vt:lpstr>
      <vt:lpstr>部门项目中期规划预算表12!Print_Area</vt:lpstr>
      <vt:lpstr>部门政府采购预算表07!Print_Area</vt:lpstr>
      <vt:lpstr>部门政府购买服务预算表08!Print_Area</vt:lpstr>
      <vt:lpstr>部门政府性基金预算支出预算表06!Print_Area</vt:lpstr>
      <vt:lpstr>'部门支出预算表01-3'!Print_Area</vt:lpstr>
      <vt:lpstr>上级补助项目支出预算表11!Print_Area</vt:lpstr>
      <vt:lpstr>'市对下转移支付绩效目标表09-2'!Print_Area</vt:lpstr>
      <vt:lpstr>'市对下转移支付预算表09-1'!Print_Area</vt:lpstr>
      <vt:lpstr>新增资产配置表10!Print_Area</vt:lpstr>
      <vt:lpstr>一般公共预算“三公”经费支出预算表03!Print_Area</vt:lpstr>
      <vt:lpstr>'一般公共预算支出预算表02-2'!Print_Area</vt:lpstr>
      <vt:lpstr>'部门项目支出预算表05-1'!Print_Titles</vt:lpstr>
      <vt:lpstr>部门政府采购预算表07!Print_Titles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李季</cp:lastModifiedBy>
  <cp:lastPrinted>2025-02-20T03:41:47Z</cp:lastPrinted>
  <dcterms:modified xsi:type="dcterms:W3CDTF">2025-02-20T03:42:14Z</dcterms:modified>
</cp:coreProperties>
</file>